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0"/>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84" documentId="13_ncr:1_{DFE7B631-99F9-4BB7-B570-A6F8B53E6209}" xr6:coauthVersionLast="47" xr6:coauthVersionMax="47" xr10:uidLastSave="{38CC997D-0323-4D43-A5DC-31A0BDF12848}"/>
  <bookViews>
    <workbookView xWindow="-120" yWindow="-120" windowWidth="20730" windowHeight="11040" xr2:uid="{E9951750-6718-4E65-99C4-7D8C6E70D595}"/>
  </bookViews>
  <sheets>
    <sheet name="Riesgos de Gestión" sheetId="3" r:id="rId1"/>
    <sheet name="Datos" sheetId="5" r:id="rId2"/>
  </sheets>
  <definedNames>
    <definedName name="_xlnm.Print_Area" localSheetId="0">'Riesgos de Gestión'!$A$1:$AK$19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3" l="1"/>
  <c r="V23" i="3"/>
  <c r="S23" i="3"/>
  <c r="V22" i="3"/>
  <c r="S22" i="3"/>
  <c r="V21" i="3"/>
  <c r="S21" i="3"/>
  <c r="V20" i="3"/>
  <c r="S20" i="3"/>
  <c r="K20" i="3"/>
  <c r="L20" i="3" s="1"/>
  <c r="H20" i="3"/>
  <c r="M20" i="3" l="1"/>
  <c r="AD21" i="3" s="1"/>
  <c r="AC21" i="3" s="1"/>
  <c r="N20" i="3"/>
  <c r="O20" i="3" s="1"/>
  <c r="I20" i="3"/>
  <c r="Z20" i="3" s="1"/>
  <c r="AB20" i="3" s="1"/>
  <c r="Z21" i="3" s="1"/>
  <c r="AD20" i="3" l="1"/>
  <c r="AC20" i="3" s="1"/>
  <c r="AD22" i="3"/>
  <c r="AC22" i="3" s="1"/>
  <c r="AA20" i="3"/>
  <c r="AB21" i="3"/>
  <c r="Z22" i="3" s="1"/>
  <c r="AA21" i="3"/>
  <c r="AE21" i="3" s="1"/>
  <c r="AF21" i="3" s="1"/>
  <c r="AE20" i="3" l="1"/>
  <c r="AF20" i="3" s="1"/>
  <c r="AD23" i="3"/>
  <c r="AC23" i="3" s="1"/>
  <c r="AA22" i="3"/>
  <c r="AE22" i="3" s="1"/>
  <c r="AF22" i="3" s="1"/>
  <c r="AB22" i="3"/>
  <c r="Z23" i="3" s="1"/>
  <c r="AB23" i="3" l="1"/>
  <c r="AA23" i="3"/>
  <c r="AE23" i="3" s="1"/>
  <c r="AF23" i="3" s="1"/>
  <c r="V19" i="3"/>
  <c r="S19" i="3"/>
  <c r="V17" i="3" l="1"/>
  <c r="S17" i="3"/>
  <c r="L17" i="3" l="1"/>
  <c r="M17" i="3" l="1"/>
  <c r="H17" i="3"/>
  <c r="AD17" i="3" l="1"/>
  <c r="AC17" i="3" s="1"/>
  <c r="AD19" i="3"/>
  <c r="AC19" i="3" s="1"/>
  <c r="AD18" i="3"/>
  <c r="AC18" i="3" s="1"/>
  <c r="I17" i="3"/>
  <c r="Z17" i="3" s="1"/>
  <c r="AA17" i="3" s="1"/>
  <c r="N17" i="3"/>
  <c r="O17" i="3" s="1"/>
  <c r="AE17" i="3" l="1"/>
  <c r="AF17" i="3" s="1"/>
  <c r="AB17" i="3"/>
  <c r="Z18" i="3" s="1"/>
  <c r="AA18" i="3" l="1"/>
  <c r="AE18" i="3" s="1"/>
  <c r="AF18" i="3" s="1"/>
  <c r="AB18" i="3"/>
  <c r="Z19" i="3" s="1"/>
  <c r="AB19" i="3" l="1"/>
  <c r="AA19" i="3"/>
  <c r="AE19" i="3" s="1"/>
  <c r="AF19" i="3" s="1"/>
</calcChain>
</file>

<file path=xl/sharedStrings.xml><?xml version="1.0" encoding="utf-8"?>
<sst xmlns="http://schemas.openxmlformats.org/spreadsheetml/2006/main" count="235" uniqueCount="174">
  <si>
    <t>GESTIÓN TECNOLÓGICA Y DE LA INFORMACIÓN</t>
  </si>
  <si>
    <t>CÓDIGO</t>
  </si>
  <si>
    <t>E-PLA-FT-020</t>
  </si>
  <si>
    <t>VERSIÓN</t>
  </si>
  <si>
    <t>09</t>
  </si>
  <si>
    <t>MAPA DE RIESGOS DE GESTIÓN</t>
  </si>
  <si>
    <t>PÁGINA</t>
  </si>
  <si>
    <t>1 DE 1</t>
  </si>
  <si>
    <t>VIGENTE DESDE</t>
  </si>
  <si>
    <t>Proceso</t>
  </si>
  <si>
    <t>GESTIÓN DE TICS</t>
  </si>
  <si>
    <t>Objetivo del Proceso</t>
  </si>
  <si>
    <t>Garantizar la implementación, administración y prestación de los servicios para la optimización de las herramientas informáticas, actividades de mantenimiento preventivo y correctivo de los activos de información, plataforma de comunicaciones y desarrollo de aplicaciones a la medida, así como salvaguardar la información en sus criterios de confidencialidad, integridad y disponibilidad con el fin de garantizar la ejecución de los servicios informáticos que aporten al cumplimiento de la misión del Instituto.</t>
  </si>
  <si>
    <t>Alcance</t>
  </si>
  <si>
    <t>Inicia con el diagnóstico de necesidades en los recursos de tecnologías de información (hardware, software y datos), elaboración del plan estratégico de TICS y solicitud de los servicios y finaliza con la adopción de buenas prácticas que permiten controlar el adecuado procesamiento de la información del Instituto en sus criterios de confidencialidad, integridad y disponibilidad</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</si>
  <si>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</si>
  <si>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</si>
  <si>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</si>
  <si>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</si>
  <si>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</si>
  <si>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</si>
  <si>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</si>
  <si>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</si>
  <si>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</si>
  <si>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</si>
  <si>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</si>
  <si>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</si>
  <si>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</si>
  <si>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</si>
  <si>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</si>
  <si>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</si>
  <si>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Observación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</si>
  <si>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</si>
  <si>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</si>
  <si>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</si>
  <si>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</si>
  <si>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</si>
  <si>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</si>
  <si>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</si>
  <si>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</si>
  <si>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</si>
  <si>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</si>
  <si>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</si>
  <si>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</si>
  <si>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</si>
  <si>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</si>
  <si>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</si>
  <si>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</si>
  <si>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</si>
  <si>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</si>
  <si>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</si>
  <si>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</si>
  <si>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</si>
  <si>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</si>
  <si>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</si>
  <si>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</si>
  <si>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</si>
  <si>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</si>
  <si>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</si>
  <si>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</si>
  <si>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Quejas</t>
  </si>
  <si>
    <t>No contar o no dar cumplimiento a una estratégia para mejorar el uso de las herramientas y capacidades tecnológicas del Instituto</t>
  </si>
  <si>
    <t>Posibilidad de afectación reputacional por quejas ocasionadas por no contar o no dar cumplimiento a una estratégia para mejorar el uso de las herramientas y capacidades tecnológicas del Instituto</t>
  </si>
  <si>
    <t>El riesgo afecta la imagen de la entidad con algunos usuarios de relevancia frente al logro de los objetivos.</t>
  </si>
  <si>
    <t>El Jefe de la Oficina de Tics, cada cuatro años presenta el Plan Estratégico de Tecnología de la Información en donde se contemplan los proyectos y recursos que se requieren para el buen funcionamiento de la infraestructura de TI, el cual es aprobado por el Comité Institucional de Gestión y Desempeño</t>
  </si>
  <si>
    <t>Preventivo</t>
  </si>
  <si>
    <t>Manual</t>
  </si>
  <si>
    <t>Caracterización del proceso</t>
  </si>
  <si>
    <t>Cada cuatro Años</t>
  </si>
  <si>
    <t>Actas de aprobación, Plan Formulado</t>
  </si>
  <si>
    <t>REDUCIR EL RIESGO</t>
  </si>
  <si>
    <t>Hacer un seguimiento al cumplimiento del PETIC durante la vigencia</t>
  </si>
  <si>
    <t>Jefe Oficina de TICS</t>
  </si>
  <si>
    <t>1. Se realizó la formulación de plan estratégico de tecnologías de la información y las comunicaciones para la vigencia 2025-2027 según lo establecido por MINTIC. 
Se realizo la socialización del PETI ante el comité directivo. 
2. En ejecución del Plan Estratégico de Tecnologías de la Información y las Comunicaciones - PETI. La Oficina de las TIC atendió las solicitudes realizadas para llevar a cabo la Programación Presupuestal de gastos de funcionamiento y del Proyecto de Inversión 7972 - Fortalecimiento de la infraestructura tecnológica y de comunicaciones del IDIPRON Bogotá D.C., vigencia 2025. Lo anterior con el fin de llevar a cabo los procesos de contratación que permitan mantener operativa la infraestructura y los servicios tecnológicos que la entidad dispone para sus funcionarios, colaboradores y beneficiarios. Así como, aquellos que permitan modernizar la infraestructura tecnológica, por lo que inicialmente presento programación con las necesidades identificadas, pero esta tuvo que ser ajustada de conformidad con el presupuesto programado en la ficha EBI del proyecto para la vigencia 2025.
3. Para el periodo reportado en ejecución del Plan Anual de Adquisiciones y en coordinación con la Secretaría General quien actualmente ejerce la Gerencia del proyecto de inversión 7972, se proyecta y presenta a la Oficina Asesora de Planeación Informe mensual acumulativo de la ejecución del proyecto. Adicionalmente se manejan matrices de seguimiento donde se registra la información de los contratos que surjan de la ejecución del Plan Anual de adquisiciones y de los procesos de contratación de servicios tecnológicos y de los recursos ejecutados que corresponden a Contratos de Prestación de Servicios.</t>
  </si>
  <si>
    <r>
      <rPr>
        <sz val="12"/>
        <color rgb="FF000000"/>
        <rFont val="Times New Roman"/>
      </rPr>
      <t xml:space="preserve">Se desarrollo tablero de seguimiento con base a los temas objetivo del PETI 
Para el control 1
</t>
    </r>
    <r>
      <rPr>
        <b/>
        <sz val="12"/>
        <color rgb="FF000000"/>
        <rFont val="Times New Roman"/>
      </rPr>
      <t xml:space="preserve">Fortalecimiento de Procesos de Capacitación
</t>
    </r>
    <r>
      <rPr>
        <sz val="12"/>
        <color rgb="FF000000"/>
        <rFont val="Times New Roman"/>
      </rPr>
      <t xml:space="preserve">
    Se estableció un programa continuo de formación en competencias digitales para el personal, con énfasis en herramientas colaborativas, gestión de datos y ciberseguridad.
    Alianza con la alta consejeria MIN TIC  talleres técnicos especializados. permitiendo fortalecr los conocimientos de los funcionarios y colaboradres de la entidad  
  </t>
    </r>
    <r>
      <rPr>
        <b/>
        <sz val="12"/>
        <color rgb="FF000000"/>
        <rFont val="Times New Roman"/>
      </rPr>
      <t xml:space="preserve"> Avances en Monitoreo y Gestión de Riesgos
</t>
    </r>
    <r>
      <rPr>
        <sz val="12"/>
        <color rgb="FF000000"/>
        <rFont val="Times New Roman"/>
      </rPr>
      <t xml:space="preserve">
    Se desplegaron sistemas de monitoreo en tiempo real para identificar vulnerabilidades y amenazas en la infraestructura tecnológica.
    Se fortaleció la gobernanza del riesgo TI mediante matrices actualizadas de riesgos, controles y planes de mitigación.
    Evaluaciones periódicas de continuidad operativa y pruebas de recuperación ante desastres.
</t>
    </r>
    <r>
      <rPr>
        <b/>
        <sz val="12"/>
        <color rgb="FF000000"/>
        <rFont val="Times New Roman"/>
      </rPr>
      <t xml:space="preserve">Soluciones de Ciberseguridad
</t>
    </r>
    <r>
      <rPr>
        <sz val="12"/>
        <color rgb="FF000000"/>
        <rFont val="Times New Roman"/>
      </rPr>
      <t xml:space="preserve">
    Políticas reforzadas de seguridad de la información y campañas de concientización para los usuarios.
    Implementación de controles de acceso robustos, autenticación multifactor y cifrado de datos sensibles</t>
    </r>
  </si>
  <si>
    <t>N/A</t>
  </si>
  <si>
    <r>
      <rPr>
        <b/>
        <sz val="11"/>
        <color rgb="FF000000"/>
        <rFont val="Arial"/>
      </rPr>
      <t xml:space="preserve">Riesgo 1
Control 1. 
</t>
    </r>
    <r>
      <rPr>
        <sz val="11"/>
        <color rgb="FF000000"/>
        <rFont val="Arial"/>
      </rPr>
      <t xml:space="preserve">
Se evidencia que el proceso realizó el cargue del plan estratégico de tecnologia de la información  y las comunicaciones, junto con el acta  de seguimiento del comite de gestion y desempeño que cuenta con  la socializacion del PETI ante el comite directivo y la resolución No. 026 de 2025 " Por la cual se autoriza la politica general de seguridad y privacidad de la información, la politica de tratamiento de datos personales, el plan estratégico de tecnologias de la información - PETI y se adoptó la politica de seguridad digital, el plan de seguridad y privacidad de la informacIón y se deroga la resolución 639 de 2020". Ademas el proceso cargó las evidencias correspondientes al avance del PETI.
Este control se debe realizar cada 4 años y fue validada en el tercer seguimiento de la vigencia anterior.
</t>
    </r>
    <r>
      <rPr>
        <b/>
        <sz val="11"/>
        <color rgb="FF000000"/>
        <rFont val="Arial"/>
      </rPr>
      <t xml:space="preserve">Acción de Fortalecimiento. 
</t>
    </r>
    <r>
      <rPr>
        <sz val="11"/>
        <color rgb="FF000000"/>
        <rFont val="Arial"/>
      </rPr>
      <t xml:space="preserve">Para las acciones de fortalecimiento el proceso carga como evidencia matrices con el seguimiento PETI y PSPI, el reporte incidente mesa SIMI y el reporte incidentes mesa OTIC. 
</t>
    </r>
    <r>
      <rPr>
        <b/>
        <sz val="11"/>
        <color rgb="FF000000"/>
        <rFont val="Arial"/>
      </rPr>
      <t xml:space="preserve">Control 2. 
</t>
    </r>
    <r>
      <rPr>
        <sz val="11"/>
        <color rgb="FF000000"/>
        <rFont val="Arial"/>
      </rPr>
      <t xml:space="preserve">El proceso realizo el cargue de las evidencias de las necesidades por medio de la progración presupuestal,  pero no se evidencia el acta de aprobacion del mismo, puesto que se realizo por medio de memorando. 
</t>
    </r>
    <r>
      <rPr>
        <b/>
        <sz val="11"/>
        <color rgb="FF000000"/>
        <rFont val="Arial"/>
      </rPr>
      <t xml:space="preserve">Control 3.
</t>
    </r>
    <r>
      <rPr>
        <sz val="11"/>
        <color rgb="FF000000"/>
        <rFont val="Arial"/>
      </rPr>
      <t xml:space="preserve">
El proceso realiza el cargue de las evidencias correspondientes a la ejecución presupuestal y el envió de los correos a la gerencia de contratación los contratos de prestacion de servicios, los precesos de servicios tecnológicos, evidenciando el cumplimiento del control para el cuatrimestre</t>
    </r>
  </si>
  <si>
    <t>CONTROL 1
Se evidenció la ejecución de la actividad de control, con la formulación, presentación y oficialización del PETI 2025-2027 medidante Resolución 026 de 2025, tambien se hizo la socialización en Comite Directivo.
ACCIONES DE FORTALECIMIENTO
Para las acciones de fortalecimiento el proceso carga como evidencia matrices con el seguimiento PETI y PSPI, el reporte incidente mesa SIMI y el reporte incidentes mesa OTIC.
MATERIALIZACIÓN DEL RIESGO
No se materializo el riesgo
RECOMENDACIONES
Se recomienda al proceso Gestión de Tics, realizar revisiones periodicas del PETI, frente al cumplimiento de los objetivos estrategicos institucionales, como la ejecución de los proyectos de TI definidos en la hoja de ruta del PETI.</t>
  </si>
  <si>
    <t>Los servidores o contratistas de la Oficina de Tics formulan anualmente  el Plan Anual de Adquisiciones en donde se registran los recursos requeridos por el proceso para la administración de la infraestructura tecnológica y de comunicaciones</t>
  </si>
  <si>
    <t>Probabilidad</t>
  </si>
  <si>
    <t>Anual</t>
  </si>
  <si>
    <t>Matriz Identificación de Necesidades, Actas de aprobación, Plan Formulado</t>
  </si>
  <si>
    <t xml:space="preserve">El funcionario o contratista designado por el Jefe de la Oficina de Tics,  hace un seguimiento cuatrimestral al plan anual de adquisiciones con el fin de establecer la disponibilidad de recursos necesarios para desarrollar la contratación requerida para la prestación de los servicios de TI. </t>
  </si>
  <si>
    <t>Correctivo</t>
  </si>
  <si>
    <t>Cuatrimestral</t>
  </si>
  <si>
    <t>Informe ejecución plan anual de adquisiciones, correos de entrega de los procesos a la gerencia de contratación.</t>
  </si>
  <si>
    <t xml:space="preserve">Quejas </t>
  </si>
  <si>
    <t>Indisponibilidad de la información necesaria para el quehacer de la entidad</t>
  </si>
  <si>
    <t>Afectación reputacional por quejas ocasionadas por la Indisponibilidad de la información necesaria para el cumplimiento de las actividades desarrolladas por los procesos del Instituto</t>
  </si>
  <si>
    <t>El riesgo afecta la imagen de la entidad con efecto publicitario sostenido a nivel de sector administrativo o distrital</t>
  </si>
  <si>
    <t>El funcionario o contratista  de la Oficina de Tics responsable de realizar el backup, diariamente  ejecuta el procedimiento para la copia de seguridad o respaldo a los servidores y carpetas compartidas configuradas para tal fin y mensualmente se remite a custodia al proveedor contratado para éste servicio. En caso de que se detecte que la herramienta genera algún inconveniente a  la hora de realizar el backup, se procede a su configuración o parametrización.</t>
  </si>
  <si>
    <t>Automático</t>
  </si>
  <si>
    <t>Se encuentra documentado en el procedimiento Copia y resguardo de la información digital E-GTIC-PR-005</t>
  </si>
  <si>
    <t>Diario</t>
  </si>
  <si>
    <t>Bitacora de Backup</t>
  </si>
  <si>
    <t>ACEPTAR EL RIESGO</t>
  </si>
  <si>
    <t>Elaborar el Plan de Contingencia que establezca los lineamientos paracuando se presenten caidas prolongadas de la Página Web del IDIPRON.</t>
  </si>
  <si>
    <t>02/03/2024 al 30/08/2024</t>
  </si>
  <si>
    <r>
      <rPr>
        <b/>
        <sz val="12"/>
        <color rgb="FF000000"/>
        <rFont val="Times New Roman"/>
      </rPr>
      <t xml:space="preserve">1. BITACORA DE BAKUP
</t>
    </r>
    <r>
      <rPr>
        <sz val="12"/>
        <color rgb="FF000000"/>
        <rFont val="Times New Roman"/>
      </rPr>
      <t xml:space="preserve">Con el objetivo de garatizar la integridad y la continuidad de la informacion se realizan copias de seguridad de los servidores, servicios y bases de datos,los cuales son  de gran importancia para el funcionamiento y misionalidad de la entidad. 
Asi mismo, es importante dar claridad sobre  la herramenta utilizada para preservar  y recuperar la informacion VEEAMBACKUP, la cual  permite recuperar la informacion de equipos, bases de datos, servidores y carpetas compartidas,  ante un incidente.
 El proceso consiste en realizar copias de seguridad totales y parciales  de forma permanente durante la vigencia. 
</t>
    </r>
    <r>
      <rPr>
        <b/>
        <sz val="12"/>
        <color rgb="FF000000"/>
        <rFont val="Times New Roman"/>
      </rPr>
      <t xml:space="preserve">  
2. ANTIVIRUS 
</t>
    </r>
    <r>
      <rPr>
        <sz val="12"/>
        <color rgb="FF000000"/>
        <rFont val="Times New Roman"/>
      </rPr>
      <t xml:space="preserve">
Con el fin de garantizar la protección de los equipos institucionales frente a amenazas informáticas, se ha implementado un proceso de monitoreo continuo con el antivirus Sophos, mediante su consola de administración centralizada. Este control permite verificar el estado de protección de los dispositivos, la detección oportuna de amenazas y la activación automática de respuestas ante eventos de seguridad.
Así mismo, la herramienta ha mostrado un comportamiento eficaz en la detección proactiva de amenazas, incluyendo: Identificación de procesos maliciosos o sospechosos mediante análisis de comportamiento, bloqueo y aislamiento automático de archivos y procesos dañinos, eliminación o cuarentena de archivos maliciosos sin intervención del usuario, alertas en tiempo real y trazabilidad, generación de alertas automáticas vía correo electrónico a los administradores del sistema, Registro detallado de cada evento, con fecha, tipo de amenaza, equipo afectado y acción realizada, seguimiento de tendencias de amenazas por tipo y frecuencia, lo cual apoya la toma de decisiones en seguridad.
De igual manera se han aplicado revisiones para asegurar que todos los equipos priorizados cuenten con el agente activo y actualizado y que no existan dispositivos fuera de cobertura o con fallas en el servicio. 
Las políticas de seguridad (bloqueo de PUAs, control web, prevención de exploits, etc.) estén correctamente configuradas y aplicadas
</t>
    </r>
    <r>
      <rPr>
        <b/>
        <sz val="12"/>
        <color rgb="FF000000"/>
        <rFont val="Times New Roman"/>
      </rPr>
      <t xml:space="preserve">3. FIREWALL
</t>
    </r>
    <r>
      <rPr>
        <sz val="12"/>
        <color rgb="FF000000"/>
        <rFont val="Times New Roman"/>
      </rPr>
      <t xml:space="preserve">Através de la herramienta de análisis FortiAnalyzer, con la que cuenta la entidad, se realiza un monitoreo constante y detallado de los eventos de seguridad que ocurren diariamente en la red institucional. 
Esta herramienta permite centralizar, correlacionar y analizar grandes volúmenes de datos generados por los distintos dispositivos de seguridad, como firewalls, sistemas de detección de intrusos, proxies y demás componentes críticos de la infraestructura.
</t>
    </r>
    <r>
      <rPr>
        <b/>
        <sz val="12"/>
        <color rgb="FF000000"/>
        <rFont val="Times New Roman"/>
      </rPr>
      <t xml:space="preserve">4. HOSTING
</t>
    </r>
    <r>
      <rPr>
        <sz val="12"/>
        <color rgb="FF000000"/>
        <rFont val="Times New Roman"/>
      </rPr>
      <t xml:space="preserve">•	Se realiza la validación de la disponibilidad de la página WEB, con el objetivo de que los servicios estén en operabilidad.
Para garantizar el correcto funcionamiento del servicio de hosting, se ha venido implementando un proceso de seguimiento y control basado en la evaluación periódica del desempeño, seguridad y disponibilidad del servicio, de acuerdo con los niveles de servicio pactados contractualmente (SLA). Este control se ha llevado a cabo mediante las siguientes acciones:
•	El proveedor ha emitido informes periódicos que incluyen monitoreo y seguimiento de Tiempo de actividad (uptime), Monitoreo de accesos y registros de actividad, Reportes de incidentes y su resolución, Alertas de seguridad gestionadas y mitigadas. 
•	Se ha realizado un monitoreo complementario desde la Entidad para validar la disponibilidad continua del sitio web institucional, evidenciando ausencia de caídas o interrupciones críticas.
Así mismo, es importante precisar, que, los informes entregados por el proveedor evidencian que se han aplicado las actualizaciones de seguridad pertinentes, así como, las configuraciones de protección contra amenazas comunes.
La disponibilidad del servicio se ha mantenido dentro de los parámetros establecidos, y no se han presentado vulneraciones reportadas que comprometan la integridad, disponibilidad o confidencialidad de la información alojada en el sitio.
Se ha validado que el proveedor sigue buenas prácticas en gestión de servidores, copias de seguridad automáticas, acceso seguro mediante protocolos cifrados (HTTPS/TLS), y segregación adecuada del entorno.
</t>
    </r>
  </si>
  <si>
    <r>
      <rPr>
        <b/>
        <sz val="12"/>
        <color rgb="FF000000"/>
        <rFont val="Times New Roman"/>
      </rPr>
      <t xml:space="preserve">ANTIVIRUS
</t>
    </r>
    <r>
      <rPr>
        <sz val="12"/>
        <color rgb="FF000000"/>
        <rFont val="Times New Roman"/>
      </rPr>
      <t xml:space="preserve">Con el fin de garantizar la protección de los equipos institucionales frente a posibles amenazas informáticas, se ha venido realizando un monitoreo continuo con el antivirus Sophos, mediante la consola de administración centralizada. lo cual nos ha permitido validar el estado de protección de los dispositivos, la detección oportuna de amenazas y la activación automática de respuestas ante eventos de seguridad. 
</t>
    </r>
    <r>
      <rPr>
        <b/>
        <sz val="12"/>
        <color rgb="FF000000"/>
        <rFont val="Times New Roman"/>
      </rPr>
      <t xml:space="preserve">FIREWAL
</t>
    </r>
    <r>
      <rPr>
        <sz val="12"/>
        <color rgb="FF000000"/>
        <rFont val="Times New Roman"/>
      </rPr>
      <t xml:space="preserve">
Con el objetivo de garantizar la seguridad en las redes se ha venido implementando el análisis de vulnerabilidades y/o escaneo de puertos y servidores mediante la herramienta NMAP " KALI LINUX" lo cual nos ha permitido evidenciar vulnerabilidades de los servidores de producción de la entidad, generando estrategias para la mitigación de riesgos encontrados en los procesos de escaneo al interior de la Oficina de TI
</t>
    </r>
    <r>
      <rPr>
        <b/>
        <sz val="12"/>
        <color rgb="FF000000"/>
        <rFont val="Times New Roman"/>
      </rPr>
      <t xml:space="preserve">HOSTING
</t>
    </r>
    <r>
      <rPr>
        <sz val="12"/>
        <color rgb="FF000000"/>
        <rFont val="Times New Roman"/>
      </rPr>
      <t xml:space="preserve">Con el objetivo de garantizar el correcto funcionamiento del servicio, se ha venido implementando un proceso de seguimiento y control basado en evaluación periódica del desempeño, seguridad y disponibilidad de los servicios, teniendo en cuenta los servicios contratados por la entidad y de esta manera garantizar su optimo funcionamiento. 
</t>
    </r>
  </si>
  <si>
    <r>
      <rPr>
        <b/>
        <sz val="10"/>
        <color rgb="FF000000"/>
        <rFont val="Times New Roman"/>
      </rPr>
      <t xml:space="preserve">Riesgo 2. 
</t>
    </r>
    <r>
      <rPr>
        <sz val="10"/>
        <color rgb="FF000000"/>
        <rFont val="Times New Roman"/>
      </rPr>
      <t xml:space="preserve">
</t>
    </r>
    <r>
      <rPr>
        <b/>
        <sz val="10"/>
        <color rgb="FF000000"/>
        <rFont val="Times New Roman"/>
      </rPr>
      <t xml:space="preserve">Control 1.
</t>
    </r>
    <r>
      <rPr>
        <sz val="10"/>
        <color rgb="FF000000"/>
        <rFont val="Times New Roman"/>
      </rPr>
      <t xml:space="preserve">
De acuerdo con las evidencias cargadas, se verifica que el proceso cargo las bitacoras correspondientes al bakup de la información, el cual permite obtener copias de seguridad totales o parciales,l generadas durante la vigencia. 
</t>
    </r>
    <r>
      <rPr>
        <b/>
        <sz val="10"/>
        <color rgb="FF000000"/>
        <rFont val="Times New Roman"/>
      </rPr>
      <t xml:space="preserve">Control 2. 
</t>
    </r>
    <r>
      <rPr>
        <sz val="10"/>
        <color rgb="FF000000"/>
        <rFont val="Times New Roman"/>
      </rPr>
      <t xml:space="preserve">
De acuerdo con la evidencia cargada, el proceso relaciona el informe del antivirus hasta la fecha que, establece la protección de amenazas. 
</t>
    </r>
    <r>
      <rPr>
        <b/>
        <sz val="10"/>
        <color rgb="FF000000"/>
        <rFont val="Times New Roman"/>
      </rPr>
      <t>Acción de Fortalecimiento</t>
    </r>
    <r>
      <rPr>
        <sz val="10"/>
        <color rgb="FF000000"/>
        <rFont val="Times New Roman"/>
      </rPr>
      <t xml:space="preserve">.
El proceso describe la finalidad que tiene el antivirus para salvaguardar la información institucional. 
</t>
    </r>
    <r>
      <rPr>
        <b/>
        <sz val="10"/>
        <color rgb="FF000000"/>
        <rFont val="Times New Roman"/>
      </rPr>
      <t xml:space="preserve">Control 3. 
</t>
    </r>
    <r>
      <rPr>
        <sz val="10"/>
        <color rgb="FF000000"/>
        <rFont val="Times New Roman"/>
      </rPr>
      <t xml:space="preserve">
El proceso dentro las evidencias carga los informes relacionados con los reportes de la amenazas generadas.
</t>
    </r>
    <r>
      <rPr>
        <b/>
        <sz val="10"/>
        <color rgb="FF000000"/>
        <rFont val="Times New Roman"/>
      </rPr>
      <t xml:space="preserve">Acción de Fortalecimiento.
</t>
    </r>
    <r>
      <rPr>
        <sz val="10"/>
        <color rgb="FF000000"/>
        <rFont val="Times New Roman"/>
      </rPr>
      <t xml:space="preserve">
el proceso informa que las medidas tomadas para garantizar la seguridad en las redes, les permite salvaguardar los servidores y puertos de información. 
Control 4. 
El proceso cargo como evidencia los informes de hosting por cada mes, puesto que esto permite que la entidad cuente con disponibilidad de la página web.
Acción de Fortalecimiento.
El proceso describe la importancia del hosting y su correcto funcionamiento del servicio, el cual permite establecer procesos de seguimiento y control. 
Sinembargo, no indica si se establecieron los lineamientos para el uso de dispositivos externos, aunque la fecha se encuentra programada para agosto 2024</t>
    </r>
  </si>
  <si>
    <t>CONTROL 2
Se evidenció la ejecución de la actividad de control, con la programación presupuestal realizada por el proceso Gestión de Tics, sobre el Proyecto de Inversión 7972, el cual consolida las necesidades de TI requeridas por las UPIs y el Instituto, para mantener la operación y continuidad de los servicios de TI, como la contratación del recurso humano de la Oficina TIC para brindar el soporte y mesa de ayuda para garantizar el funcionamiento.
ACCIONES DE FORTALECIMIENTO
Para las acciones de fortalecimiento el proceso carga como evidencia matrices con el seguimiento PETI y PSPI, el reporte incidente mesa SIMI y el reporte incidentes mesa OTIC.
MATERIALIZACIÓN DEL RIESGO
No se materializo el riesgo
RECOMENDACIONES
Se recomienda al proceso Gestión de Tics, construir un indicador de seguimiento trimestrales al PETI, para verificar el estado, avance y limitaciones de la ejecución tecnica y financiera de los proyectos de TI definidos en su hoja de ruta en alineación con los requerimientos de TI aprobados por el PAA 2025, frente al cumplimiento de los objetivos estrategicos institucionales.</t>
  </si>
  <si>
    <t>El funcionario o contratista  de la Oficina de Tics responsable de la administración del Antivirus, diariamente ejecuta las tareas y actualizaciones necesarias para su adecuada operación, en caso de que se detecte una situación de riesgo con algún equipo en especial, se procede a realizar intervención que corrija la situación detectada eliminando la amenaza presentada y normalizando la situación.</t>
  </si>
  <si>
    <t>Se encuentra documentado en el procedimiento Instalación de Software y hardware E-GTIC-PR-001</t>
  </si>
  <si>
    <t>Diariamente</t>
  </si>
  <si>
    <t>Informe de eventos presentados</t>
  </si>
  <si>
    <t xml:space="preserve">El funcionario o contratista  de la Oficina de Tics responsable de la administración del Firewall, diariamente ejecuta las tareas, verificación de reglas y accesos no autorizados, en caso de que se detecte una situación de riesgo con algún equipo en especial, se procede a realizar intervención que corrija la situación detectada eliminando la amenaza presentada y normalizando la situación. </t>
  </si>
  <si>
    <t>Se encuentra documentado en el procedimiento Gestión de acceso a usuarios  E-GTIC-PR-006</t>
  </si>
  <si>
    <t>Establecer lineamientos encaminados a restringir el uso de los dispositivos externos en los computadores del instituto</t>
  </si>
  <si>
    <t>El proveedor que suministra el servicio de hosting, diariamente debe garantizar la disponibilidad de la página web de lDIPRON para la consulta de información por parte de los diferentes grupos de interés y ciudadanía en general. En caso de que se presente caída de la pagina web, se procede a contactar al proveedor para que establezca el motivo y corrija la situación restaurando el servicio.</t>
  </si>
  <si>
    <t>Contrato de prestación de servicio</t>
  </si>
  <si>
    <t>Informe del servicio contratado</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</si>
  <si>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</si>
  <si>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</si>
  <si>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</si>
  <si>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</si>
  <si>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</si>
  <si>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</si>
  <si>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</si>
  <si>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</si>
  <si>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</si>
  <si>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</si>
  <si>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</si>
  <si>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</si>
  <si>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</si>
  <si>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</si>
  <si>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</si>
  <si>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</si>
  <si>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</si>
  <si>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</si>
  <si>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</si>
  <si>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</si>
  <si>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</si>
  <si>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</si>
  <si>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</si>
  <si>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</si>
  <si>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</si>
  <si>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</si>
  <si>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</si>
  <si>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</si>
  <si>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</si>
  <si>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</si>
  <si>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</si>
  <si>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</si>
  <si>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</si>
  <si>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</si>
  <si>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</si>
  <si>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</si>
  <si>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</si>
  <si>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</si>
  <si>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</si>
  <si>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</si>
  <si>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</si>
  <si>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El riesgo afecta la imagen de la entidad internamente, de conocimiento general nivel interno, de junta directiva y/o de proveedores</t>
  </si>
  <si>
    <t>BAJA - CATASTRÓFICO</t>
  </si>
  <si>
    <t>MEDIA - LEVE</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</si>
  <si>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</si>
  <si>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</si>
  <si>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</si>
  <si>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</si>
  <si>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</si>
  <si>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</si>
  <si>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</si>
  <si>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</si>
  <si>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</si>
  <si>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Detectivo</t>
  </si>
  <si>
    <t>ALTA - MAYOR</t>
  </si>
  <si>
    <t>ALTA - CATASTRÓFICO</t>
  </si>
  <si>
    <t>MUY ALTA - LEVE</t>
  </si>
  <si>
    <t>IMPLEMENTACIÓN</t>
  </si>
  <si>
    <t>MUY ALTA - MENOR</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</si>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</sst>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3">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u/>
      <sz val="11"/>
      <color theme="1"/>
      <name val="Calibri"/>
      <family val="2"/>
      <scheme val="minor"/>
    </font>
    <font>
      <sz val="12"/>
      <color rgb="FF000000"/>
      <name val="Times New Roman"/>
      <family val="1"/>
    </font>
    <font>
      <sz val="12"/>
      <color theme="1"/>
      <name val="Calibri"/>
      <family val="2"/>
      <scheme val="minor"/>
    </font>
    <font>
      <sz val="11"/>
      <color rgb="FF000000"/>
      <name val="Times New Roman"/>
      <family val="1"/>
    </font>
    <font>
      <sz val="11"/>
      <color rgb="FFFF0000"/>
      <name val="Calibri"/>
      <family val="2"/>
      <scheme val="minor"/>
    </font>
    <font>
      <sz val="10"/>
      <color rgb="FF000000"/>
      <name val="Times New Roman"/>
    </font>
    <font>
      <b/>
      <sz val="10"/>
      <color rgb="FF000000"/>
      <name val="Times New Roman"/>
    </font>
    <font>
      <b/>
      <sz val="12"/>
      <color rgb="FF000000"/>
      <name val="Times New Roman"/>
    </font>
    <font>
      <sz val="12"/>
      <color rgb="FF000000"/>
      <name val="Times New Roman"/>
    </font>
    <font>
      <b/>
      <sz val="11"/>
      <color rgb="FF000000"/>
      <name val="Arial"/>
    </font>
    <font>
      <sz val="11"/>
      <color rgb="FF000000"/>
      <name val="Arial"/>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rgb="FFD6DCE4"/>
        <bgColor rgb="FF000000"/>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thin">
        <color indexed="64"/>
      </right>
      <top/>
      <bottom/>
      <diagonal/>
    </border>
    <border>
      <left/>
      <right style="thin">
        <color indexed="64"/>
      </right>
      <top/>
      <bottom style="medium">
        <color rgb="FF000000"/>
      </bottom>
      <diagonal/>
    </border>
  </borders>
  <cellStyleXfs count="2">
    <xf numFmtId="0" fontId="0" fillId="0" borderId="0"/>
    <xf numFmtId="41" fontId="6" fillId="0" borderId="0" applyFont="0" applyFill="0" applyBorder="0" applyAlignment="0" applyProtection="0"/>
  </cellStyleXfs>
  <cellXfs count="215">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9" fontId="2" fillId="0" borderId="1" xfId="0" applyNumberFormat="1" applyFont="1" applyBorder="1" applyAlignment="1">
      <alignment horizontal="center" vertical="center"/>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9" fontId="2" fillId="0" borderId="16" xfId="0" applyNumberFormat="1"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9" fontId="2" fillId="0" borderId="1" xfId="0" applyNumberFormat="1" applyFont="1" applyBorder="1" applyAlignment="1">
      <alignment horizontal="center" vertical="center" textRotation="90"/>
    </xf>
    <xf numFmtId="0" fontId="2" fillId="0" borderId="16" xfId="0" applyFont="1" applyBorder="1" applyAlignment="1">
      <alignment horizontal="center" vertical="center" textRotation="90" wrapText="1"/>
    </xf>
    <xf numFmtId="9" fontId="2" fillId="0" borderId="16" xfId="0" applyNumberFormat="1" applyFont="1" applyBorder="1" applyAlignment="1">
      <alignment horizontal="center" vertical="center" textRotation="90"/>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0" borderId="1" xfId="0" applyFont="1" applyBorder="1" applyAlignment="1">
      <alignment horizontal="justify" vertical="center" wrapText="1"/>
    </xf>
    <xf numFmtId="164" fontId="2" fillId="0" borderId="1" xfId="0" applyNumberFormat="1" applyFont="1" applyBorder="1" applyAlignment="1">
      <alignment horizontal="center" vertical="center"/>
    </xf>
    <xf numFmtId="0" fontId="3" fillId="0" borderId="1" xfId="0" applyFont="1" applyBorder="1" applyAlignment="1">
      <alignment horizontal="center" vertical="center" textRotation="90"/>
    </xf>
    <xf numFmtId="0" fontId="2" fillId="0" borderId="1" xfId="0" applyFont="1" applyBorder="1" applyAlignment="1">
      <alignment vertical="center" textRotation="90"/>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164" fontId="2" fillId="0" borderId="16" xfId="0" applyNumberFormat="1" applyFont="1" applyBorder="1" applyAlignment="1">
      <alignment horizontal="center" vertical="center"/>
    </xf>
    <xf numFmtId="0" fontId="3" fillId="0" borderId="16" xfId="0" applyFont="1" applyBorder="1" applyAlignment="1">
      <alignment horizontal="center" vertical="center" textRotation="90"/>
    </xf>
    <xf numFmtId="0" fontId="2" fillId="0" borderId="16" xfId="0" applyFont="1" applyBorder="1" applyAlignment="1">
      <alignment vertical="center" textRotation="90"/>
    </xf>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justify" vertical="center" wrapText="1"/>
    </xf>
    <xf numFmtId="0" fontId="2" fillId="4" borderId="6" xfId="0" applyFont="1" applyFill="1" applyBorder="1" applyAlignment="1">
      <alignment horizontal="center" vertical="center"/>
    </xf>
    <xf numFmtId="0" fontId="2" fillId="0" borderId="6" xfId="0" applyFont="1" applyBorder="1" applyAlignment="1">
      <alignment horizontal="center" vertical="center" textRotation="90"/>
    </xf>
    <xf numFmtId="9" fontId="9" fillId="4" borderId="6" xfId="0" applyNumberFormat="1" applyFont="1" applyFill="1" applyBorder="1" applyAlignment="1">
      <alignment horizontal="center" vertical="center"/>
    </xf>
    <xf numFmtId="0" fontId="2" fillId="0" borderId="6" xfId="0" applyFont="1" applyBorder="1" applyAlignment="1">
      <alignment horizontal="center" vertical="center" textRotation="90" wrapText="1"/>
    </xf>
    <xf numFmtId="9" fontId="2" fillId="0" borderId="6"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3" fillId="0" borderId="6" xfId="0" applyFont="1" applyBorder="1" applyAlignment="1">
      <alignment horizontal="center" vertical="center" textRotation="90"/>
    </xf>
    <xf numFmtId="9" fontId="2" fillId="0" borderId="6" xfId="0" applyNumberFormat="1" applyFont="1" applyBorder="1" applyAlignment="1">
      <alignment horizontal="center" vertical="center" textRotation="90"/>
    </xf>
    <xf numFmtId="0" fontId="2" fillId="3" borderId="6" xfId="0" applyFont="1" applyFill="1" applyBorder="1" applyAlignment="1">
      <alignment vertical="center" textRotation="90"/>
    </xf>
    <xf numFmtId="0" fontId="2" fillId="0" borderId="21" xfId="0" applyFont="1" applyBorder="1" applyAlignment="1">
      <alignment horizontal="left"/>
    </xf>
    <xf numFmtId="0" fontId="2" fillId="0" borderId="10" xfId="0" applyFont="1" applyBorder="1" applyAlignment="1">
      <alignment horizontal="center" vertical="center" textRotation="90"/>
    </xf>
    <xf numFmtId="9" fontId="9" fillId="4" borderId="10" xfId="0" applyNumberFormat="1" applyFont="1" applyFill="1" applyBorder="1" applyAlignment="1">
      <alignment horizontal="center" vertical="center"/>
    </xf>
    <xf numFmtId="0" fontId="2" fillId="0" borderId="10" xfId="0" applyFont="1" applyBorder="1" applyAlignment="1">
      <alignment horizontal="center" vertical="center" textRotation="90" wrapText="1"/>
    </xf>
    <xf numFmtId="9" fontId="2" fillId="0" borderId="10" xfId="0" applyNumberFormat="1" applyFont="1" applyBorder="1" applyAlignment="1">
      <alignment horizontal="center" vertical="center"/>
    </xf>
    <xf numFmtId="164" fontId="2" fillId="0" borderId="10" xfId="0" applyNumberFormat="1" applyFont="1" applyBorder="1" applyAlignment="1">
      <alignment horizontal="center" vertical="center"/>
    </xf>
    <xf numFmtId="0" fontId="3" fillId="0" borderId="10" xfId="0" applyFont="1" applyBorder="1" applyAlignment="1">
      <alignment horizontal="center" vertical="center" textRotation="90"/>
    </xf>
    <xf numFmtId="9" fontId="2" fillId="0" borderId="10" xfId="0" applyNumberFormat="1" applyFont="1" applyBorder="1" applyAlignment="1">
      <alignment horizontal="center" vertical="center" textRotation="90"/>
    </xf>
    <xf numFmtId="0" fontId="2" fillId="3" borderId="10" xfId="0" applyFont="1" applyFill="1" applyBorder="1" applyAlignment="1">
      <alignment vertical="center" textRotation="90"/>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16" xfId="0" applyFont="1" applyBorder="1" applyAlignment="1">
      <alignment horizontal="justify" vertical="center" wrapText="1"/>
    </xf>
    <xf numFmtId="0" fontId="12" fillId="0" borderId="0" xfId="0" applyFont="1"/>
    <xf numFmtId="0" fontId="13" fillId="0" borderId="1" xfId="0" applyFont="1" applyBorder="1" applyAlignment="1">
      <alignment horizontal="justify" vertical="center" wrapText="1"/>
    </xf>
    <xf numFmtId="0" fontId="13" fillId="5" borderId="1" xfId="0" applyFont="1" applyFill="1" applyBorder="1" applyAlignment="1">
      <alignment horizontal="center" vertical="center"/>
    </xf>
    <xf numFmtId="0" fontId="13" fillId="0" borderId="1" xfId="0" applyFont="1" applyBorder="1" applyAlignment="1">
      <alignment horizontal="center" vertical="center" textRotation="90"/>
    </xf>
    <xf numFmtId="9" fontId="9" fillId="5" borderId="1" xfId="0" applyNumberFormat="1" applyFont="1" applyFill="1" applyBorder="1" applyAlignment="1">
      <alignment horizontal="center" vertical="center"/>
    </xf>
    <xf numFmtId="0" fontId="13" fillId="0" borderId="1" xfId="0" applyFont="1" applyBorder="1" applyAlignment="1">
      <alignment horizontal="center" vertical="center" textRotation="90" wrapText="1"/>
    </xf>
    <xf numFmtId="0" fontId="9" fillId="0" borderId="10" xfId="0" applyFont="1" applyBorder="1" applyAlignment="1">
      <alignment horizontal="justify" vertical="center" wrapText="1"/>
    </xf>
    <xf numFmtId="0" fontId="9" fillId="0" borderId="16" xfId="0" applyFont="1" applyBorder="1" applyAlignment="1">
      <alignment horizontal="justify" vertical="center" wrapText="1"/>
    </xf>
    <xf numFmtId="0" fontId="9" fillId="0" borderId="10" xfId="0" applyFont="1" applyBorder="1" applyAlignment="1">
      <alignment horizontal="center" vertical="center" textRotation="90" wrapText="1"/>
    </xf>
    <xf numFmtId="0" fontId="9" fillId="0" borderId="16" xfId="0" applyFont="1" applyBorder="1" applyAlignment="1">
      <alignment horizontal="center" vertical="center" textRotation="90" wrapText="1"/>
    </xf>
    <xf numFmtId="0" fontId="9" fillId="0" borderId="6" xfId="0" applyFont="1" applyBorder="1" applyAlignment="1">
      <alignment horizontal="center" vertical="center" textRotation="90" wrapText="1"/>
    </xf>
    <xf numFmtId="0" fontId="14" fillId="0" borderId="0" xfId="0" applyFont="1"/>
    <xf numFmtId="0" fontId="16" fillId="0" borderId="0" xfId="0" applyFont="1"/>
    <xf numFmtId="0" fontId="4" fillId="0" borderId="1" xfId="0" applyFont="1" applyBorder="1"/>
    <xf numFmtId="0" fontId="11" fillId="0" borderId="1" xfId="0" applyFont="1" applyBorder="1"/>
    <xf numFmtId="0" fontId="17" fillId="0" borderId="35" xfId="0" applyFont="1" applyBorder="1" applyAlignment="1" applyProtection="1">
      <alignment horizontal="left" vertical="center" wrapText="1"/>
      <protection locked="0"/>
    </xf>
    <xf numFmtId="0" fontId="11" fillId="0" borderId="35" xfId="0" applyFont="1" applyBorder="1" applyAlignment="1" applyProtection="1">
      <alignment horizontal="left" vertical="center" wrapText="1"/>
      <protection locked="0"/>
    </xf>
    <xf numFmtId="0" fontId="11" fillId="0" borderId="37"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4" xfId="0" applyFont="1" applyFill="1" applyBorder="1" applyAlignment="1">
      <alignment horizontal="center" vertical="center"/>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14" fontId="1" fillId="0" borderId="20" xfId="0" applyNumberFormat="1" applyFont="1" applyBorder="1" applyAlignment="1">
      <alignment horizontal="center" vertical="center"/>
    </xf>
    <xf numFmtId="9" fontId="3" fillId="0" borderId="9" xfId="0" applyNumberFormat="1" applyFont="1" applyBorder="1" applyAlignment="1">
      <alignment horizontal="center" vertical="center"/>
    </xf>
    <xf numFmtId="9" fontId="3" fillId="0" borderId="32" xfId="0" applyNumberFormat="1" applyFont="1" applyBorder="1" applyAlignment="1">
      <alignment horizontal="center" vertical="center"/>
    </xf>
    <xf numFmtId="9" fontId="3" fillId="0" borderId="33" xfId="0" applyNumberFormat="1" applyFont="1" applyBorder="1" applyAlignment="1">
      <alignment horizontal="center" vertical="center"/>
    </xf>
    <xf numFmtId="0" fontId="2" fillId="0" borderId="19"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17" xfId="0" applyFont="1" applyBorder="1" applyAlignment="1">
      <alignment horizontal="center" vertical="center" textRotation="90"/>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2" fillId="0" borderId="12" xfId="0" applyFont="1" applyBorder="1" applyAlignment="1">
      <alignment horizontal="center" vertical="center" textRotation="90"/>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3" fillId="0" borderId="9" xfId="0" applyFont="1" applyBorder="1" applyAlignment="1">
      <alignment horizontal="center" vertical="center"/>
    </xf>
    <xf numFmtId="0" fontId="3" fillId="0" borderId="32" xfId="0" applyFont="1" applyBorder="1" applyAlignment="1">
      <alignment horizontal="center" vertical="center"/>
    </xf>
    <xf numFmtId="0" fontId="3" fillId="0" borderId="6" xfId="0" applyFont="1" applyBorder="1" applyAlignment="1">
      <alignment horizontal="center" vertical="center"/>
    </xf>
    <xf numFmtId="9" fontId="3" fillId="0" borderId="6" xfId="0" applyNumberFormat="1" applyFont="1" applyBorder="1" applyAlignment="1">
      <alignment horizontal="center" vertical="center"/>
    </xf>
    <xf numFmtId="9" fontId="3" fillId="0" borderId="1" xfId="0" applyNumberFormat="1" applyFont="1" applyBorder="1" applyAlignment="1">
      <alignment horizontal="center" vertical="center"/>
    </xf>
    <xf numFmtId="9" fontId="3" fillId="0" borderId="16" xfId="0" applyNumberFormat="1" applyFont="1" applyBorder="1" applyAlignment="1">
      <alignment horizontal="center" vertical="center"/>
    </xf>
    <xf numFmtId="0" fontId="10" fillId="3" borderId="32" xfId="0" applyFont="1" applyFill="1" applyBorder="1" applyAlignment="1">
      <alignment horizontal="center" vertical="center" textRotation="90"/>
    </xf>
    <xf numFmtId="0" fontId="10" fillId="3" borderId="33" xfId="0" applyFont="1" applyFill="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0" borderId="10" xfId="0" applyNumberFormat="1" applyFont="1" applyBorder="1" applyAlignment="1">
      <alignment horizontal="center" vertical="center"/>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10" fillId="3" borderId="9" xfId="0" applyFont="1" applyFill="1" applyBorder="1" applyAlignment="1">
      <alignment horizontal="center" vertical="center" textRotation="90"/>
    </xf>
    <xf numFmtId="9" fontId="3" fillId="0" borderId="9" xfId="0" applyNumberFormat="1" applyFont="1" applyBorder="1" applyAlignment="1">
      <alignment horizontal="center" vertical="center" wrapText="1"/>
    </xf>
    <xf numFmtId="9" fontId="3" fillId="0" borderId="9" xfId="1"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3" fillId="0" borderId="18"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36" xfId="0" applyFont="1" applyBorder="1" applyAlignment="1">
      <alignment horizontal="center" vertical="center"/>
    </xf>
    <xf numFmtId="0" fontId="3" fillId="0" borderId="6" xfId="0" applyFont="1" applyBorder="1" applyAlignment="1">
      <alignment horizontal="center" vertical="center" wrapText="1"/>
    </xf>
    <xf numFmtId="0" fontId="3" fillId="3" borderId="6"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14" fontId="9" fillId="0" borderId="11" xfId="0" applyNumberFormat="1" applyFont="1" applyBorder="1" applyAlignment="1">
      <alignment horizontal="center" vertical="center" wrapText="1"/>
    </xf>
    <xf numFmtId="14" fontId="9" fillId="0" borderId="39" xfId="0" applyNumberFormat="1" applyFont="1" applyBorder="1" applyAlignment="1">
      <alignment horizontal="center" vertical="center" wrapText="1"/>
    </xf>
    <xf numFmtId="14" fontId="9" fillId="0" borderId="38" xfId="0" applyNumberFormat="1" applyFont="1" applyBorder="1" applyAlignment="1">
      <alignment horizontal="center" vertical="center" wrapText="1"/>
    </xf>
    <xf numFmtId="0" fontId="18" fillId="0" borderId="1"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20" fillId="0" borderId="35" xfId="0" applyFont="1" applyBorder="1" applyAlignment="1" applyProtection="1">
      <alignment horizontal="center" vertical="center" wrapText="1"/>
      <protection locked="0"/>
    </xf>
    <xf numFmtId="0" fontId="2" fillId="0" borderId="35" xfId="0" applyFont="1" applyBorder="1" applyAlignment="1" applyProtection="1">
      <alignment horizontal="center" vertical="center" wrapText="1"/>
      <protection locked="0"/>
    </xf>
    <xf numFmtId="0" fontId="2" fillId="0" borderId="37" xfId="0" applyFont="1" applyBorder="1" applyAlignment="1" applyProtection="1">
      <alignment horizontal="center" vertical="center" wrapText="1"/>
      <protection locked="0"/>
    </xf>
    <xf numFmtId="0" fontId="18" fillId="0" borderId="35" xfId="0" applyFont="1" applyBorder="1" applyAlignment="1" applyProtection="1">
      <alignment horizontal="center" vertical="center"/>
      <protection locked="0"/>
    </xf>
    <xf numFmtId="0" fontId="11" fillId="0" borderId="35" xfId="0" applyFont="1" applyBorder="1" applyAlignment="1" applyProtection="1">
      <alignment horizontal="center" vertical="center"/>
      <protection locked="0"/>
    </xf>
    <xf numFmtId="0" fontId="11" fillId="0" borderId="37" xfId="0" applyFont="1" applyBorder="1" applyAlignment="1" applyProtection="1">
      <alignment horizontal="center" vertical="center"/>
      <protection locked="0"/>
    </xf>
    <xf numFmtId="14" fontId="2" fillId="0" borderId="41" xfId="0" applyNumberFormat="1" applyFont="1" applyBorder="1" applyAlignment="1">
      <alignment horizontal="center" vertical="center" wrapText="1"/>
    </xf>
    <xf numFmtId="14" fontId="2" fillId="0" borderId="42"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5" fillId="0" borderId="1" xfId="0" applyFont="1" applyBorder="1" applyAlignment="1">
      <alignment vertical="center" wrapText="1"/>
    </xf>
    <xf numFmtId="0" fontId="20"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left" vertical="center" wrapText="1"/>
      <protection locked="0"/>
    </xf>
    <xf numFmtId="0" fontId="20" fillId="0" borderId="43" xfId="0" applyFont="1" applyBorder="1" applyAlignment="1">
      <alignment vertical="center" wrapText="1"/>
    </xf>
    <xf numFmtId="0" fontId="13" fillId="0" borderId="43" xfId="0" applyFont="1" applyBorder="1" applyAlignment="1">
      <alignment vertical="center" wrapText="1"/>
    </xf>
    <xf numFmtId="0" fontId="13" fillId="0" borderId="44" xfId="0" applyFont="1" applyBorder="1" applyAlignment="1">
      <alignment vertical="center" wrapText="1"/>
    </xf>
  </cellXfs>
  <cellStyles count="2">
    <cellStyle name="Millares [0]" xfId="1" builtinId="6"/>
    <cellStyle name="Normal" xfId="0" builtinId="0"/>
  </cellStyles>
  <dxfs count="29">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E0478936-693D-4DA8-9679-7F9D4034FC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V33"/>
  <sheetViews>
    <sheetView showGridLines="0" tabSelected="1" topLeftCell="A12" zoomScale="50" zoomScaleNormal="50" zoomScaleSheetLayoutView="90" workbookViewId="0">
      <pane ySplit="5" topLeftCell="AO19" activePane="bottomLeft" state="frozen"/>
      <selection pane="bottomLeft" activeCell="AS20" sqref="AS20:AS23"/>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1" width="25.4257812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64.140625" style="1" customWidth="1"/>
    <col min="19" max="19" width="15.85546875" style="1" customWidth="1"/>
    <col min="20" max="21" width="5.140625" style="1" customWidth="1"/>
    <col min="22" max="22" width="6.140625" style="1" customWidth="1"/>
    <col min="23" max="24" width="11.42578125" style="1" customWidth="1"/>
    <col min="25" max="25" width="15.85546875" style="1" customWidth="1"/>
    <col min="26" max="27" width="7.28515625" style="1" customWidth="1"/>
    <col min="28" max="28" width="13.7109375" style="1" customWidth="1"/>
    <col min="29" max="29" width="8" style="1" customWidth="1"/>
    <col min="30" max="31" width="7.28515625" style="1" customWidth="1"/>
    <col min="32" max="32" width="9.28515625" style="1" customWidth="1"/>
    <col min="33" max="33" width="8.5703125" style="4" customWidth="1"/>
    <col min="34" max="34" width="6" style="4" customWidth="1"/>
    <col min="35" max="35" width="26.85546875" style="4" customWidth="1"/>
    <col min="36" max="36" width="26.7109375" style="1" customWidth="1"/>
    <col min="37" max="37" width="20.85546875" style="1" customWidth="1"/>
    <col min="38" max="38" width="1" customWidth="1"/>
    <col min="39" max="39" width="18.28515625" customWidth="1"/>
    <col min="40" max="40" width="96.5703125" customWidth="1"/>
    <col min="41" max="43" width="45" customWidth="1"/>
    <col min="44" max="44" width="1" customWidth="1"/>
    <col min="45" max="45" width="45" customWidth="1"/>
    <col min="46" max="46" width="101.5703125" customWidth="1"/>
  </cols>
  <sheetData>
    <row r="1" spans="1:48" ht="15.75" customHeight="1">
      <c r="A1" s="98"/>
      <c r="B1" s="99"/>
      <c r="C1" s="179" t="s">
        <v>0</v>
      </c>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c r="AD1" s="180"/>
      <c r="AE1" s="180"/>
      <c r="AF1" s="180"/>
      <c r="AG1" s="180"/>
      <c r="AH1" s="180"/>
      <c r="AI1" s="180"/>
      <c r="AJ1" s="180"/>
      <c r="AK1" s="180"/>
      <c r="AL1" s="180"/>
      <c r="AM1" s="180"/>
      <c r="AN1" s="180"/>
      <c r="AO1" s="180"/>
      <c r="AP1" s="181"/>
      <c r="AQ1" s="98" t="s">
        <v>1</v>
      </c>
      <c r="AR1" s="99"/>
      <c r="AS1" s="102" t="s">
        <v>2</v>
      </c>
      <c r="AT1" s="103"/>
    </row>
    <row r="2" spans="1:48" ht="15.75" customHeight="1" thickBot="1">
      <c r="A2" s="177"/>
      <c r="B2" s="178"/>
      <c r="C2" s="116"/>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8"/>
      <c r="AQ2" s="100"/>
      <c r="AR2" s="101"/>
      <c r="AS2" s="104"/>
      <c r="AT2" s="105"/>
    </row>
    <row r="3" spans="1:48" ht="15.75" customHeight="1">
      <c r="A3" s="177"/>
      <c r="B3" s="178"/>
      <c r="C3" s="116"/>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8"/>
      <c r="AQ3" s="98" t="s">
        <v>3</v>
      </c>
      <c r="AR3" s="99"/>
      <c r="AS3" s="106" t="s">
        <v>4</v>
      </c>
      <c r="AT3" s="107"/>
    </row>
    <row r="4" spans="1:48" ht="16.5" customHeight="1" thickBot="1">
      <c r="A4" s="177"/>
      <c r="B4" s="178"/>
      <c r="C4" s="119"/>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1"/>
      <c r="AQ4" s="100"/>
      <c r="AR4" s="101"/>
      <c r="AS4" s="108"/>
      <c r="AT4" s="109"/>
    </row>
    <row r="5" spans="1:48" ht="20.45" customHeight="1">
      <c r="A5" s="177"/>
      <c r="B5" s="178"/>
      <c r="C5" s="116" t="s">
        <v>5</v>
      </c>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8"/>
      <c r="AQ5" s="98" t="s">
        <v>6</v>
      </c>
      <c r="AR5" s="99"/>
      <c r="AS5" s="98" t="s">
        <v>7</v>
      </c>
      <c r="AT5" s="99"/>
    </row>
    <row r="6" spans="1:48" ht="15" customHeight="1" thickBot="1">
      <c r="A6" s="177"/>
      <c r="B6" s="178"/>
      <c r="C6" s="116"/>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17"/>
      <c r="AL6" s="117"/>
      <c r="AM6" s="117"/>
      <c r="AN6" s="117"/>
      <c r="AO6" s="117"/>
      <c r="AP6" s="118"/>
      <c r="AQ6" s="100"/>
      <c r="AR6" s="101"/>
      <c r="AS6" s="100"/>
      <c r="AT6" s="101"/>
    </row>
    <row r="7" spans="1:48" ht="15.75" customHeight="1">
      <c r="A7" s="177"/>
      <c r="B7" s="178"/>
      <c r="C7" s="116"/>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8"/>
      <c r="AQ7" s="98" t="s">
        <v>8</v>
      </c>
      <c r="AR7" s="99"/>
      <c r="AS7" s="122">
        <v>44651</v>
      </c>
      <c r="AT7" s="103"/>
    </row>
    <row r="8" spans="1:48" ht="16.5" customHeight="1" thickBot="1">
      <c r="A8" s="100"/>
      <c r="B8" s="101"/>
      <c r="C8" s="119"/>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1"/>
      <c r="AQ8" s="100"/>
      <c r="AR8" s="101"/>
      <c r="AS8" s="104"/>
      <c r="AT8" s="105"/>
    </row>
    <row r="9" spans="1:48">
      <c r="AV9" s="78"/>
    </row>
    <row r="10" spans="1:48" ht="54" customHeight="1">
      <c r="A10" s="142" t="s">
        <v>9</v>
      </c>
      <c r="B10" s="142"/>
      <c r="C10" s="142"/>
      <c r="D10" s="143" t="s">
        <v>10</v>
      </c>
      <c r="E10" s="144"/>
      <c r="F10" s="144"/>
      <c r="G10" s="144"/>
      <c r="H10" s="144"/>
      <c r="I10" s="144"/>
      <c r="J10" s="144"/>
      <c r="K10" s="144"/>
      <c r="L10" s="144"/>
      <c r="M10" s="145"/>
      <c r="N10" s="33"/>
      <c r="AG10" s="1"/>
      <c r="AH10" s="1"/>
      <c r="AI10" s="1"/>
      <c r="AS10" s="78"/>
    </row>
    <row r="11" spans="1:48" s="3" customFormat="1" ht="75" customHeight="1">
      <c r="A11" s="142" t="s">
        <v>11</v>
      </c>
      <c r="B11" s="142"/>
      <c r="C11" s="142"/>
      <c r="D11" s="146" t="s">
        <v>12</v>
      </c>
      <c r="E11" s="147"/>
      <c r="F11" s="147"/>
      <c r="G11" s="147"/>
      <c r="H11" s="147"/>
      <c r="I11" s="147"/>
      <c r="J11" s="147"/>
      <c r="K11" s="147"/>
      <c r="L11" s="147"/>
      <c r="M11" s="148"/>
      <c r="N11" s="34"/>
      <c r="O11" s="2"/>
      <c r="P11" s="2"/>
      <c r="Q11" s="2"/>
      <c r="R11" s="2"/>
      <c r="S11" s="2"/>
      <c r="T11" s="2"/>
      <c r="U11" s="2"/>
      <c r="V11" s="2"/>
      <c r="W11" s="2"/>
      <c r="X11" s="2"/>
      <c r="Y11" s="2"/>
      <c r="Z11" s="2"/>
      <c r="AA11" s="2"/>
      <c r="AB11" s="2"/>
      <c r="AC11" s="2"/>
      <c r="AD11" s="2"/>
      <c r="AE11" s="2"/>
      <c r="AF11" s="2"/>
      <c r="AG11" s="2"/>
      <c r="AH11" s="2"/>
      <c r="AI11" s="2"/>
      <c r="AJ11" s="2"/>
      <c r="AK11" s="2"/>
    </row>
    <row r="12" spans="1:48" s="3" customFormat="1" ht="75" hidden="1" customHeight="1">
      <c r="A12" s="142" t="s">
        <v>13</v>
      </c>
      <c r="B12" s="142"/>
      <c r="C12" s="142"/>
      <c r="D12" s="146" t="s">
        <v>14</v>
      </c>
      <c r="E12" s="147"/>
      <c r="F12" s="147"/>
      <c r="G12" s="147"/>
      <c r="H12" s="147"/>
      <c r="I12" s="147"/>
      <c r="J12" s="147"/>
      <c r="K12" s="147"/>
      <c r="L12" s="147"/>
      <c r="M12" s="148"/>
      <c r="N12" s="34"/>
      <c r="O12" s="2"/>
      <c r="P12" s="2"/>
      <c r="Q12" s="2"/>
      <c r="R12" s="2"/>
      <c r="S12" s="2"/>
      <c r="T12" s="2"/>
      <c r="U12" s="2"/>
      <c r="V12" s="2"/>
      <c r="W12" s="2"/>
      <c r="X12" s="2"/>
      <c r="Y12" s="2"/>
      <c r="Z12" s="2"/>
      <c r="AA12" s="2"/>
      <c r="AB12" s="2"/>
      <c r="AC12" s="2"/>
      <c r="AD12" s="2"/>
      <c r="AE12" s="2"/>
      <c r="AF12" s="2"/>
      <c r="AG12" s="2"/>
      <c r="AH12" s="2"/>
      <c r="AI12" s="2"/>
      <c r="AJ12" s="2"/>
      <c r="AK12" s="2"/>
    </row>
    <row r="13" spans="1:48" s="3" customFormat="1" ht="24.75" hidden="1" customHeight="1" thickBot="1">
      <c r="A13" s="8"/>
      <c r="B13" s="8"/>
      <c r="C13" s="8"/>
      <c r="D13" s="8"/>
      <c r="E13" s="8"/>
      <c r="F13" s="8"/>
      <c r="G13" s="8"/>
      <c r="H13" s="8"/>
      <c r="I13" s="8"/>
      <c r="J13" s="8"/>
      <c r="K13" s="8"/>
      <c r="L13" s="8"/>
      <c r="M13" s="8"/>
      <c r="N13" s="8"/>
      <c r="O13" s="2"/>
      <c r="P13" s="2"/>
      <c r="Q13" s="2"/>
      <c r="R13" s="2"/>
      <c r="S13" s="2"/>
      <c r="T13" s="2"/>
      <c r="U13" s="2"/>
      <c r="V13" s="2"/>
      <c r="W13" s="2"/>
      <c r="X13" s="2"/>
      <c r="Y13" s="2"/>
      <c r="Z13" s="2"/>
      <c r="AA13" s="2"/>
      <c r="AB13" s="2"/>
      <c r="AC13" s="2"/>
      <c r="AD13" s="2"/>
      <c r="AE13" s="2"/>
      <c r="AF13" s="2"/>
      <c r="AG13" s="2"/>
      <c r="AH13" s="2"/>
      <c r="AI13" s="2"/>
      <c r="AJ13" s="2"/>
      <c r="AK13" s="2"/>
    </row>
    <row r="14" spans="1:48" s="3" customFormat="1" ht="24.75" customHeight="1">
      <c r="A14" s="149" t="s">
        <v>15</v>
      </c>
      <c r="B14" s="150"/>
      <c r="C14" s="150"/>
      <c r="D14" s="150"/>
      <c r="E14" s="150"/>
      <c r="F14" s="150"/>
      <c r="G14" s="150"/>
      <c r="H14" s="150"/>
      <c r="I14" s="150"/>
      <c r="J14" s="150"/>
      <c r="K14" s="150"/>
      <c r="L14" s="150"/>
      <c r="M14" s="150"/>
      <c r="N14" s="151"/>
      <c r="O14" s="152"/>
      <c r="P14" s="2"/>
      <c r="Q14" s="157" t="s">
        <v>16</v>
      </c>
      <c r="R14" s="158"/>
      <c r="S14" s="158"/>
      <c r="T14" s="159"/>
      <c r="U14" s="159"/>
      <c r="V14" s="159"/>
      <c r="W14" s="159"/>
      <c r="X14" s="159"/>
      <c r="Y14" s="159"/>
      <c r="Z14" s="158"/>
      <c r="AA14" s="158"/>
      <c r="AB14" s="158"/>
      <c r="AC14" s="158"/>
      <c r="AD14" s="158"/>
      <c r="AE14" s="158"/>
      <c r="AF14" s="158"/>
      <c r="AG14" s="160"/>
      <c r="AH14" s="2"/>
      <c r="AI14" s="110" t="s">
        <v>17</v>
      </c>
      <c r="AJ14" s="111"/>
      <c r="AK14" s="114"/>
      <c r="AM14" s="110" t="s">
        <v>18</v>
      </c>
      <c r="AN14" s="111"/>
      <c r="AO14" s="111"/>
      <c r="AP14" s="111"/>
      <c r="AQ14" s="111"/>
      <c r="AR14" s="72"/>
      <c r="AS14" s="110" t="s">
        <v>19</v>
      </c>
      <c r="AT14" s="114"/>
    </row>
    <row r="15" spans="1:48">
      <c r="A15" s="153"/>
      <c r="B15" s="154"/>
      <c r="C15" s="154"/>
      <c r="D15" s="154"/>
      <c r="E15" s="154"/>
      <c r="F15" s="154"/>
      <c r="G15" s="154"/>
      <c r="H15" s="154"/>
      <c r="I15" s="154"/>
      <c r="J15" s="154"/>
      <c r="K15" s="154"/>
      <c r="L15" s="154"/>
      <c r="M15" s="154"/>
      <c r="N15" s="155"/>
      <c r="O15" s="156"/>
      <c r="P15" s="2"/>
      <c r="Q15" s="35"/>
      <c r="R15" s="36"/>
      <c r="S15" s="36"/>
      <c r="T15" s="163" t="s">
        <v>20</v>
      </c>
      <c r="U15" s="163"/>
      <c r="V15" s="163"/>
      <c r="W15" s="163"/>
      <c r="X15" s="163"/>
      <c r="Y15" s="163"/>
      <c r="Z15" s="161"/>
      <c r="AA15" s="161"/>
      <c r="AB15" s="161"/>
      <c r="AC15" s="161"/>
      <c r="AD15" s="161"/>
      <c r="AE15" s="161"/>
      <c r="AF15" s="161"/>
      <c r="AG15" s="162"/>
      <c r="AH15" s="2"/>
      <c r="AI15" s="112"/>
      <c r="AJ15" s="113"/>
      <c r="AK15" s="115"/>
      <c r="AM15" s="112"/>
      <c r="AN15" s="113"/>
      <c r="AO15" s="113"/>
      <c r="AP15" s="113"/>
      <c r="AQ15" s="113"/>
      <c r="AR15" s="72"/>
      <c r="AS15" s="112"/>
      <c r="AT15" s="115"/>
    </row>
    <row r="16" spans="1:48" s="5" customFormat="1" ht="106.5" customHeight="1">
      <c r="A16" s="13" t="s">
        <v>21</v>
      </c>
      <c r="B16" s="14" t="s">
        <v>22</v>
      </c>
      <c r="C16" s="15" t="s">
        <v>23</v>
      </c>
      <c r="D16" s="15" t="s">
        <v>24</v>
      </c>
      <c r="E16" s="16" t="s">
        <v>25</v>
      </c>
      <c r="F16" s="28" t="s">
        <v>26</v>
      </c>
      <c r="G16" s="76" t="s">
        <v>27</v>
      </c>
      <c r="H16" s="16" t="s">
        <v>28</v>
      </c>
      <c r="I16" s="15" t="s">
        <v>29</v>
      </c>
      <c r="J16" s="15" t="s">
        <v>30</v>
      </c>
      <c r="K16" s="16" t="s">
        <v>31</v>
      </c>
      <c r="L16" s="16" t="s">
        <v>32</v>
      </c>
      <c r="M16" s="15" t="s">
        <v>29</v>
      </c>
      <c r="N16" s="15" t="s">
        <v>33</v>
      </c>
      <c r="O16" s="17" t="s">
        <v>34</v>
      </c>
      <c r="P16" s="2"/>
      <c r="Q16" s="18" t="s">
        <v>35</v>
      </c>
      <c r="R16" s="19" t="s">
        <v>36</v>
      </c>
      <c r="S16" s="49" t="s">
        <v>37</v>
      </c>
      <c r="T16" s="20" t="s">
        <v>38</v>
      </c>
      <c r="U16" s="20" t="s">
        <v>39</v>
      </c>
      <c r="V16" s="20" t="s">
        <v>40</v>
      </c>
      <c r="W16" s="20" t="s">
        <v>41</v>
      </c>
      <c r="X16" s="20" t="s">
        <v>42</v>
      </c>
      <c r="Y16" s="20" t="s">
        <v>43</v>
      </c>
      <c r="Z16" s="21" t="s">
        <v>44</v>
      </c>
      <c r="AA16" s="21" t="s">
        <v>45</v>
      </c>
      <c r="AB16" s="21" t="s">
        <v>29</v>
      </c>
      <c r="AC16" s="21" t="s">
        <v>46</v>
      </c>
      <c r="AD16" s="21" t="s">
        <v>29</v>
      </c>
      <c r="AE16" s="21" t="s">
        <v>33</v>
      </c>
      <c r="AF16" s="21" t="s">
        <v>47</v>
      </c>
      <c r="AG16" s="17" t="s">
        <v>48</v>
      </c>
      <c r="AH16" s="2"/>
      <c r="AI16" s="22" t="s">
        <v>49</v>
      </c>
      <c r="AJ16" s="19" t="s">
        <v>50</v>
      </c>
      <c r="AK16" s="71" t="s">
        <v>51</v>
      </c>
      <c r="AM16" s="74" t="s">
        <v>52</v>
      </c>
      <c r="AN16" s="74" t="s">
        <v>53</v>
      </c>
      <c r="AO16" s="74" t="s">
        <v>54</v>
      </c>
      <c r="AP16" s="74" t="s">
        <v>55</v>
      </c>
      <c r="AQ16" s="74" t="s">
        <v>56</v>
      </c>
      <c r="AR16" s="73"/>
      <c r="AS16" s="74" t="s">
        <v>57</v>
      </c>
      <c r="AT16" s="75" t="s">
        <v>58</v>
      </c>
    </row>
    <row r="17" spans="1:48" ht="204.75" customHeight="1">
      <c r="A17" s="182">
        <v>1</v>
      </c>
      <c r="B17" s="171" t="s">
        <v>59</v>
      </c>
      <c r="C17" s="168" t="s">
        <v>60</v>
      </c>
      <c r="D17" s="168" t="s">
        <v>61</v>
      </c>
      <c r="E17" s="168" t="s">
        <v>62</v>
      </c>
      <c r="F17" s="165"/>
      <c r="G17" s="171">
        <v>365</v>
      </c>
      <c r="H17" s="171" t="str">
        <f>IF(G17&lt;=0,"",IF(G17&lt;=2,"Muy Baja",IF(G17&lt;=24,"Baja",IF(G17&lt;=500,"Media",IF(G17&lt;=5000,"Alta","Muy Alta")))))</f>
        <v>Media</v>
      </c>
      <c r="I17" s="164">
        <f>IF(H17="","",IF(H17="Muy Baja",0.2,IF(H17="Baja",0.4,IF(H17="Media",0.6,IF(H17="Alta",0.8,IF(H17="Muy Alta",1,))))))</f>
        <v>0.6</v>
      </c>
      <c r="J17" s="175" t="s">
        <v>63</v>
      </c>
      <c r="K17" s="176" t="str">
        <f>+J17</f>
        <v>El riesgo afecta la imagen de la entidad con algunos usuarios de relevancia frente al logro de los objetivos.</v>
      </c>
      <c r="L17" s="171" t="str">
        <f>+VLOOKUP(K17,Datos!$O$4:$P$15,2,FALSE)</f>
        <v>Moderado</v>
      </c>
      <c r="M17" s="164">
        <f>IF(L17="","",IF(L17="Leve",0.2,IF(L17="Menor",0.4,IF(L17="Moderado",0.6,IF(L17="Mayor",0.8,IF(L17="Catastrófico",1,))))))</f>
        <v>0.6</v>
      </c>
      <c r="N17" s="123" t="str">
        <f>+CONCATENATE(H17, " - ", L17)</f>
        <v>Media - Moderado</v>
      </c>
      <c r="O17" s="174" t="str">
        <f>+VLOOKUP(N17,Datos!J4:K28,2,)</f>
        <v>MODERADO</v>
      </c>
      <c r="P17" s="61"/>
      <c r="Q17" s="23">
        <v>1</v>
      </c>
      <c r="R17" s="84" t="s">
        <v>64</v>
      </c>
      <c r="S17" s="37" t="str">
        <f t="shared" ref="S17:S23" si="0">IF(OR(T17="Preventivo",T17="Detectivo"),"Probabilidad",IF(T17="Correctivo","Impacto",""))</f>
        <v>Probabilidad</v>
      </c>
      <c r="T17" s="62" t="s">
        <v>65</v>
      </c>
      <c r="U17" s="62" t="s">
        <v>66</v>
      </c>
      <c r="V17" s="63" t="str">
        <f t="shared" ref="V17:V19" si="1">IF(AND(T17="Preventivo",U17="Automático"),"50%",IF(AND(T17="Preventivo",U17="Manual"),"40%",IF(AND(T17="Detectivo",U17="Automático"),"40%",IF(AND(T17="Detectivo",U17="Manual"),"30%",IF(AND(T17="Correctivo",U17="Automático"),"35%",IF(AND(T17="Correctivo",U17="Manual"),"25%",""))))))</f>
        <v>40%</v>
      </c>
      <c r="W17" s="62" t="s">
        <v>67</v>
      </c>
      <c r="X17" s="86" t="s">
        <v>68</v>
      </c>
      <c r="Y17" s="64" t="s">
        <v>69</v>
      </c>
      <c r="Z17" s="65">
        <f>IFERROR(IF(S17="Probabilidad",(I17-(+I17*V17)),IF(S17="Impacto",I17,"")),"")</f>
        <v>0.36</v>
      </c>
      <c r="AA17" s="62" t="str">
        <f t="shared" ref="AA17:AA23" si="2">IFERROR(IF(Z17="","",IF(Z17&lt;=0.2,"Muy Baja",IF(Z17&lt;=0.4,"Baja",IF(Z17&lt;=0.6,"Media",IF(Z17&lt;=0.8,"Alta","Muy Alta"))))),"")</f>
        <v>Baja</v>
      </c>
      <c r="AB17" s="66">
        <f t="shared" ref="AB17:AB23" si="3">+Z17</f>
        <v>0.36</v>
      </c>
      <c r="AC17" s="67" t="str">
        <f t="shared" ref="AC17:AC23" si="4">IFERROR(IF(AD17="","",IF(AD17&lt;=0.2,"Leve",IF(AD17&lt;=0.4,"Menor",IF(AD17&lt;=0.6,"Moderado",IF(AD17&lt;=0.8,"Mayor","Catastrófico"))))),"")</f>
        <v>Moderado</v>
      </c>
      <c r="AD17" s="65">
        <f>IFERROR(IF(S17="Impacto",(M17-(+M17*V17)),IF(S17="Probabilidad",M17,"")),"")</f>
        <v>0.6</v>
      </c>
      <c r="AE17" s="68" t="str">
        <f>+CONCATENATE(AA17, " - ", AC17)</f>
        <v>Baja - Moderado</v>
      </c>
      <c r="AF17" s="69" t="str">
        <f>+VLOOKUP(AE17,Datos!$J$4:$K$28,2,)</f>
        <v>MODERADO</v>
      </c>
      <c r="AG17" s="126" t="s">
        <v>70</v>
      </c>
      <c r="AH17" s="61"/>
      <c r="AI17" s="188" t="s">
        <v>71</v>
      </c>
      <c r="AJ17" s="191" t="s">
        <v>72</v>
      </c>
      <c r="AK17" s="194">
        <v>45626</v>
      </c>
      <c r="AM17" s="207">
        <v>45791</v>
      </c>
      <c r="AN17" s="208" t="s">
        <v>73</v>
      </c>
      <c r="AO17" s="209" t="s">
        <v>74</v>
      </c>
      <c r="AP17" s="197" t="s">
        <v>75</v>
      </c>
      <c r="AQ17" s="197" t="s">
        <v>75</v>
      </c>
      <c r="AR17" s="91"/>
      <c r="AS17" s="211" t="s">
        <v>76</v>
      </c>
      <c r="AT17" s="96" t="s">
        <v>77</v>
      </c>
    </row>
    <row r="18" spans="1:48" ht="186.75" customHeight="1">
      <c r="A18" s="183"/>
      <c r="B18" s="172"/>
      <c r="C18" s="169"/>
      <c r="D18" s="169"/>
      <c r="E18" s="169"/>
      <c r="F18" s="166"/>
      <c r="G18" s="172"/>
      <c r="H18" s="172"/>
      <c r="I18" s="138"/>
      <c r="J18" s="129"/>
      <c r="K18" s="132"/>
      <c r="L18" s="172"/>
      <c r="M18" s="138"/>
      <c r="N18" s="124"/>
      <c r="O18" s="140"/>
      <c r="P18" s="2"/>
      <c r="Q18" s="9">
        <v>2</v>
      </c>
      <c r="R18" s="79" t="s">
        <v>78</v>
      </c>
      <c r="S18" s="80" t="s">
        <v>79</v>
      </c>
      <c r="T18" s="81" t="s">
        <v>65</v>
      </c>
      <c r="U18" s="81" t="s">
        <v>66</v>
      </c>
      <c r="V18" s="82">
        <v>0.4</v>
      </c>
      <c r="W18" s="81" t="s">
        <v>67</v>
      </c>
      <c r="X18" s="83" t="s">
        <v>80</v>
      </c>
      <c r="Y18" s="83" t="s">
        <v>81</v>
      </c>
      <c r="Z18" s="7">
        <f>IFERROR(IF(AND(S17="Probabilidad",S18="Probabilidad"),(AB17-(+AB17*V18)),IF(S18="Probabilidad",(I17-(+I17*V18)),IF(S18="Impacto",AB17,""))),"")</f>
        <v>0.216</v>
      </c>
      <c r="AA18" s="6" t="str">
        <f t="shared" si="2"/>
        <v>Baja</v>
      </c>
      <c r="AB18" s="41">
        <f t="shared" si="3"/>
        <v>0.216</v>
      </c>
      <c r="AC18" s="42" t="str">
        <f t="shared" si="4"/>
        <v>Moderado</v>
      </c>
      <c r="AD18" s="7">
        <f>IFERROR(IF(AND(S17="Impacto",S17="Impacto"),(AD17-(+AD17*V18)),IF(S18="Impacto",(M17-(+M17*V18)),IF(S18="Probabilidad",AD17,""))),"")</f>
        <v>0.6</v>
      </c>
      <c r="AE18" s="25" t="str">
        <f t="shared" ref="AE18" si="5">+CONCATENATE(AA18, " - ", AC18)</f>
        <v>Baja - Moderado</v>
      </c>
      <c r="AF18" s="43" t="str">
        <f>+VLOOKUP(AE18,Datos!$J$4:$K$28,2,)</f>
        <v>MODERADO</v>
      </c>
      <c r="AG18" s="127"/>
      <c r="AH18" s="2"/>
      <c r="AI18" s="189"/>
      <c r="AJ18" s="192"/>
      <c r="AK18" s="196"/>
      <c r="AM18" s="207"/>
      <c r="AN18" s="208"/>
      <c r="AO18" s="210"/>
      <c r="AP18" s="198"/>
      <c r="AQ18" s="198"/>
      <c r="AR18" s="92"/>
      <c r="AS18" s="97"/>
      <c r="AT18" s="97"/>
    </row>
    <row r="19" spans="1:48" ht="261.75" customHeight="1">
      <c r="A19" s="184"/>
      <c r="B19" s="173"/>
      <c r="C19" s="170"/>
      <c r="D19" s="170"/>
      <c r="E19" s="170"/>
      <c r="F19" s="167"/>
      <c r="G19" s="173"/>
      <c r="H19" s="173"/>
      <c r="I19" s="139"/>
      <c r="J19" s="130"/>
      <c r="K19" s="133"/>
      <c r="L19" s="173"/>
      <c r="M19" s="139"/>
      <c r="N19" s="125"/>
      <c r="O19" s="141"/>
      <c r="P19" s="70"/>
      <c r="Q19" s="10">
        <v>3</v>
      </c>
      <c r="R19" s="85" t="s">
        <v>82</v>
      </c>
      <c r="S19" s="39" t="str">
        <f t="shared" si="0"/>
        <v>Impacto</v>
      </c>
      <c r="T19" s="24" t="s">
        <v>83</v>
      </c>
      <c r="U19" s="24" t="s">
        <v>66</v>
      </c>
      <c r="V19" s="45" t="str">
        <f t="shared" si="1"/>
        <v>25%</v>
      </c>
      <c r="W19" s="24" t="s">
        <v>67</v>
      </c>
      <c r="X19" s="87" t="s">
        <v>84</v>
      </c>
      <c r="Y19" s="26" t="s">
        <v>85</v>
      </c>
      <c r="Z19" s="11">
        <f>IFERROR(IF(AND(S18="Probabilidad",S19="Probabilidad"),(AB18-(+AB18*V19)),IF(S19="Probabilidad",(I18-(+I18*V19)),IF(S19="Impacto",AB18,""))),"")</f>
        <v>0.216</v>
      </c>
      <c r="AA19" s="24" t="str">
        <f t="shared" si="2"/>
        <v>Baja</v>
      </c>
      <c r="AB19" s="46">
        <f t="shared" si="3"/>
        <v>0.216</v>
      </c>
      <c r="AC19" s="47" t="str">
        <f t="shared" si="4"/>
        <v>Moderado</v>
      </c>
      <c r="AD19" s="11">
        <f>IFERROR(IF(AND(S18="Impacto",S18="Impacto"),(AD18-(+AD18*V19)),IF(S19="Impacto",(M17-(+M17*V19)),IF(S19="Probabilidad",AD18,""))),"")</f>
        <v>0.44999999999999996</v>
      </c>
      <c r="AE19" s="27" t="str">
        <f t="shared" ref="AE19" si="6">+CONCATENATE(AA19, " - ", AC19)</f>
        <v>Baja - Moderado</v>
      </c>
      <c r="AF19" s="48" t="str">
        <f>+VLOOKUP(AE19,Datos!$J$4:$K$28,2,)</f>
        <v>MODERADO</v>
      </c>
      <c r="AG19" s="128"/>
      <c r="AH19" s="70"/>
      <c r="AI19" s="190"/>
      <c r="AJ19" s="193"/>
      <c r="AK19" s="195"/>
      <c r="AM19" s="207"/>
      <c r="AN19" s="208"/>
      <c r="AO19" s="210"/>
      <c r="AP19" s="198"/>
      <c r="AQ19" s="198"/>
      <c r="AR19" s="92"/>
      <c r="AS19" s="97"/>
      <c r="AT19" s="97"/>
    </row>
    <row r="20" spans="1:48" ht="150.75" customHeight="1">
      <c r="A20" s="185">
        <v>2</v>
      </c>
      <c r="B20" s="136" t="s">
        <v>59</v>
      </c>
      <c r="C20" s="186" t="s">
        <v>86</v>
      </c>
      <c r="D20" s="186" t="s">
        <v>87</v>
      </c>
      <c r="E20" s="186" t="s">
        <v>88</v>
      </c>
      <c r="F20" s="187"/>
      <c r="G20" s="136">
        <v>365</v>
      </c>
      <c r="H20" s="136" t="str">
        <f>IF(G20&lt;=0,"",IF(G20&lt;=2,"Muy Baja",IF(G20&lt;=24,"Baja",IF(G20&lt;=500,"Media",IF(G20&lt;=5000,"Alta","Muy Alta")))))</f>
        <v>Media</v>
      </c>
      <c r="I20" s="137">
        <f>IF(H20="","",IF(H20="Muy Baja",0.2,IF(H20="Baja",0.4,IF(H20="Media",0.6,IF(H20="Alta",0.8,IF(H20="Muy Alta",1,))))))</f>
        <v>0.6</v>
      </c>
      <c r="J20" s="129" t="s">
        <v>89</v>
      </c>
      <c r="K20" s="132" t="str">
        <f>+J20</f>
        <v>El riesgo afecta la imagen de la entidad con efecto publicitario sostenido a nivel de sector administrativo o distrital</v>
      </c>
      <c r="L20" s="134" t="str">
        <f>+VLOOKUP(K20,Datos!$O$4:$P$15,2,FALSE)</f>
        <v>Mayor</v>
      </c>
      <c r="M20" s="137">
        <f>IF(L20="","",IF(L20="Leve",0.2,IF(L20="Menor",0.4,IF(L20="Moderado",0.6,IF(L20="Mayor",0.8,IF(L20="Catastrófico",1,))))))</f>
        <v>0.8</v>
      </c>
      <c r="N20" s="124" t="str">
        <f>+CONCATENATE(H20, " - ", L20)</f>
        <v>Media - Mayor</v>
      </c>
      <c r="O20" s="140" t="str">
        <f>+VLOOKUP(N20,Datos!J10:K34,2,)</f>
        <v>ALTO</v>
      </c>
      <c r="P20" s="2"/>
      <c r="Q20" s="50">
        <v>1</v>
      </c>
      <c r="R20" s="51" t="s">
        <v>90</v>
      </c>
      <c r="S20" s="52" t="str">
        <f t="shared" si="0"/>
        <v>Probabilidad</v>
      </c>
      <c r="T20" s="53" t="s">
        <v>65</v>
      </c>
      <c r="U20" s="53" t="s">
        <v>91</v>
      </c>
      <c r="V20" s="54" t="str">
        <f t="shared" ref="V20:V23" si="7">IF(AND(T20="Preventivo",U20="Automático"),"50%",IF(AND(T20="Preventivo",U20="Manual"),"40%",IF(AND(T20="Detectivo",U20="Automático"),"40%",IF(AND(T20="Detectivo",U20="Manual"),"30%",IF(AND(T20="Correctivo",U20="Automático"),"35%",IF(AND(T20="Correctivo",U20="Manual"),"25%",""))))))</f>
        <v>50%</v>
      </c>
      <c r="W20" s="55" t="s">
        <v>92</v>
      </c>
      <c r="X20" s="55" t="s">
        <v>93</v>
      </c>
      <c r="Y20" s="88" t="s">
        <v>94</v>
      </c>
      <c r="Z20" s="56">
        <f>IFERROR(IF(S20="Probabilidad",(I20-(+I20*V20)),IF(S20="Impacto",I20,"")),"")</f>
        <v>0.3</v>
      </c>
      <c r="AA20" s="53" t="str">
        <f t="shared" si="2"/>
        <v>Baja</v>
      </c>
      <c r="AB20" s="57">
        <f t="shared" si="3"/>
        <v>0.3</v>
      </c>
      <c r="AC20" s="58" t="str">
        <f t="shared" si="4"/>
        <v>Mayor</v>
      </c>
      <c r="AD20" s="56">
        <f>IFERROR(IF(S20="Impacto",(M20-(+M20*V20)),IF(S20="Probabilidad",M20,"")),"")</f>
        <v>0.8</v>
      </c>
      <c r="AE20" s="59" t="str">
        <f>+CONCATENATE(AA20, " - ", AC20)</f>
        <v>Baja - Mayor</v>
      </c>
      <c r="AF20" s="60" t="str">
        <f>+VLOOKUP(AE20,Datos!$J$4:$K$28,2,)</f>
        <v>ALTO</v>
      </c>
      <c r="AG20" s="131" t="s">
        <v>95</v>
      </c>
      <c r="AH20" s="2"/>
      <c r="AI20" s="188" t="s">
        <v>96</v>
      </c>
      <c r="AJ20" s="191" t="s">
        <v>72</v>
      </c>
      <c r="AK20" s="194" t="s">
        <v>97</v>
      </c>
      <c r="AL20" s="90"/>
      <c r="AM20" s="205">
        <v>45791</v>
      </c>
      <c r="AN20" s="212" t="s">
        <v>98</v>
      </c>
      <c r="AO20" s="199" t="s">
        <v>99</v>
      </c>
      <c r="AP20" s="202" t="s">
        <v>75</v>
      </c>
      <c r="AQ20" s="202" t="s">
        <v>75</v>
      </c>
      <c r="AR20" s="197" t="s">
        <v>75</v>
      </c>
      <c r="AS20" s="93" t="s">
        <v>100</v>
      </c>
      <c r="AT20" s="93" t="s">
        <v>101</v>
      </c>
    </row>
    <row r="21" spans="1:48" ht="173.25" customHeight="1">
      <c r="A21" s="183"/>
      <c r="B21" s="172"/>
      <c r="C21" s="169"/>
      <c r="D21" s="169"/>
      <c r="E21" s="169"/>
      <c r="F21" s="166"/>
      <c r="G21" s="172"/>
      <c r="H21" s="172"/>
      <c r="I21" s="138"/>
      <c r="J21" s="129"/>
      <c r="K21" s="132"/>
      <c r="L21" s="135"/>
      <c r="M21" s="138"/>
      <c r="N21" s="124"/>
      <c r="O21" s="140"/>
      <c r="P21" s="2"/>
      <c r="Q21" s="9">
        <v>2</v>
      </c>
      <c r="R21" s="40" t="s">
        <v>102</v>
      </c>
      <c r="S21" s="38" t="str">
        <f t="shared" si="0"/>
        <v>Impacto</v>
      </c>
      <c r="T21" s="6" t="s">
        <v>83</v>
      </c>
      <c r="U21" s="6" t="s">
        <v>91</v>
      </c>
      <c r="V21" s="44" t="str">
        <f t="shared" si="7"/>
        <v>35%</v>
      </c>
      <c r="W21" s="12" t="s">
        <v>103</v>
      </c>
      <c r="X21" s="12" t="s">
        <v>104</v>
      </c>
      <c r="Y21" s="12" t="s">
        <v>105</v>
      </c>
      <c r="Z21" s="7">
        <f>IFERROR(IF(AND(S20="Probabilidad",S21="Probabilidad"),(AB20-(+AB20*V21)),IF(S21="Probabilidad",(I20-(+I20*V21)),IF(S21="Impacto",AB20,""))),"")</f>
        <v>0.3</v>
      </c>
      <c r="AA21" s="6" t="str">
        <f t="shared" si="2"/>
        <v>Baja</v>
      </c>
      <c r="AB21" s="41">
        <f t="shared" si="3"/>
        <v>0.3</v>
      </c>
      <c r="AC21" s="42" t="str">
        <f t="shared" si="4"/>
        <v>Moderado</v>
      </c>
      <c r="AD21" s="7">
        <f>IFERROR(IF(AND(S20="Impacto",S20="Impacto"),(AD20-(+AD20*V21)),IF(S21="Impacto",(M20-(+M20*V21)),IF(S21="Probabilidad",AD20,""))),"")</f>
        <v>0.52</v>
      </c>
      <c r="AE21" s="25" t="str">
        <f t="shared" ref="AE21:AE23" si="8">+CONCATENATE(AA21, " - ", AC21)</f>
        <v>Baja - Moderado</v>
      </c>
      <c r="AF21" s="43" t="str">
        <f>+VLOOKUP(AE21,Datos!$J$4:$K$28,2,)</f>
        <v>MODERADO</v>
      </c>
      <c r="AG21" s="127"/>
      <c r="AH21" s="2"/>
      <c r="AI21" s="190"/>
      <c r="AJ21" s="193"/>
      <c r="AK21" s="195"/>
      <c r="AL21" s="90"/>
      <c r="AM21" s="205"/>
      <c r="AN21" s="213"/>
      <c r="AO21" s="200"/>
      <c r="AP21" s="203"/>
      <c r="AQ21" s="203"/>
      <c r="AR21" s="198"/>
      <c r="AS21" s="94"/>
      <c r="AT21" s="94"/>
    </row>
    <row r="22" spans="1:48" ht="192" customHeight="1">
      <c r="A22" s="183"/>
      <c r="B22" s="172"/>
      <c r="C22" s="169"/>
      <c r="D22" s="169"/>
      <c r="E22" s="169"/>
      <c r="F22" s="166"/>
      <c r="G22" s="172"/>
      <c r="H22" s="172"/>
      <c r="I22" s="138"/>
      <c r="J22" s="129"/>
      <c r="K22" s="132"/>
      <c r="L22" s="135"/>
      <c r="M22" s="138"/>
      <c r="N22" s="124"/>
      <c r="O22" s="140"/>
      <c r="P22" s="2"/>
      <c r="Q22" s="9">
        <v>3</v>
      </c>
      <c r="R22" s="40" t="s">
        <v>106</v>
      </c>
      <c r="S22" s="38" t="str">
        <f t="shared" si="0"/>
        <v>Impacto</v>
      </c>
      <c r="T22" s="6" t="s">
        <v>83</v>
      </c>
      <c r="U22" s="6" t="s">
        <v>91</v>
      </c>
      <c r="V22" s="44" t="str">
        <f t="shared" si="7"/>
        <v>35%</v>
      </c>
      <c r="W22" s="12" t="s">
        <v>107</v>
      </c>
      <c r="X22" s="6" t="s">
        <v>104</v>
      </c>
      <c r="Y22" s="12" t="s">
        <v>105</v>
      </c>
      <c r="Z22" s="7">
        <f>IFERROR(IF(AND(S21="Probabilidad",S22="Probabilidad"),(AB21-(+AB21*V22)),IF(S22="Probabilidad",(I21-(+I21*V22)),IF(S22="Impacto",AB21,""))),"")</f>
        <v>0.3</v>
      </c>
      <c r="AA22" s="6" t="str">
        <f t="shared" si="2"/>
        <v>Baja</v>
      </c>
      <c r="AB22" s="41">
        <f t="shared" si="3"/>
        <v>0.3</v>
      </c>
      <c r="AC22" s="42" t="str">
        <f t="shared" si="4"/>
        <v>Menor</v>
      </c>
      <c r="AD22" s="7">
        <f>IFERROR(IF(AND(S21="Impacto",S21="Impacto"),(AD21-(+AD21*V22)),IF(S22="Impacto",(M20-(+M20*V22)),IF(S22="Probabilidad",AD21,""))),"")</f>
        <v>0.33800000000000002</v>
      </c>
      <c r="AE22" s="25" t="str">
        <f t="shared" si="8"/>
        <v>Baja - Menor</v>
      </c>
      <c r="AF22" s="43" t="str">
        <f>+VLOOKUP(AE22,Datos!$J$4:$K$28,2,)</f>
        <v>MODERADO</v>
      </c>
      <c r="AG22" s="127"/>
      <c r="AH22" s="2"/>
      <c r="AI22" s="188" t="s">
        <v>108</v>
      </c>
      <c r="AJ22" s="191" t="s">
        <v>72</v>
      </c>
      <c r="AK22" s="194" t="s">
        <v>97</v>
      </c>
      <c r="AL22" s="90"/>
      <c r="AM22" s="205"/>
      <c r="AN22" s="213"/>
      <c r="AO22" s="200"/>
      <c r="AP22" s="203"/>
      <c r="AQ22" s="203"/>
      <c r="AR22" s="198"/>
      <c r="AS22" s="94"/>
      <c r="AT22" s="94"/>
    </row>
    <row r="23" spans="1:48" ht="187.5" customHeight="1">
      <c r="A23" s="184"/>
      <c r="B23" s="173"/>
      <c r="C23" s="170"/>
      <c r="D23" s="170"/>
      <c r="E23" s="170"/>
      <c r="F23" s="167"/>
      <c r="G23" s="173"/>
      <c r="H23" s="173"/>
      <c r="I23" s="139"/>
      <c r="J23" s="130"/>
      <c r="K23" s="133"/>
      <c r="L23" s="136"/>
      <c r="M23" s="139"/>
      <c r="N23" s="125"/>
      <c r="O23" s="141"/>
      <c r="P23" s="2"/>
      <c r="Q23" s="10">
        <v>4</v>
      </c>
      <c r="R23" s="77" t="s">
        <v>109</v>
      </c>
      <c r="S23" s="39" t="str">
        <f t="shared" si="0"/>
        <v>Impacto</v>
      </c>
      <c r="T23" s="24" t="s">
        <v>83</v>
      </c>
      <c r="U23" s="24" t="s">
        <v>91</v>
      </c>
      <c r="V23" s="45" t="str">
        <f t="shared" si="7"/>
        <v>35%</v>
      </c>
      <c r="W23" s="26" t="s">
        <v>110</v>
      </c>
      <c r="X23" s="24" t="s">
        <v>104</v>
      </c>
      <c r="Y23" s="26" t="s">
        <v>111</v>
      </c>
      <c r="Z23" s="11">
        <f>IFERROR(IF(AND(S22="Probabilidad",S23="Probabilidad"),(AB22-(+AB22*V23)),IF(S23="Probabilidad",(I22-(+I22*V23)),IF(S23="Impacto",AB22,""))),"")</f>
        <v>0.3</v>
      </c>
      <c r="AA23" s="24" t="str">
        <f t="shared" si="2"/>
        <v>Baja</v>
      </c>
      <c r="AB23" s="46">
        <f t="shared" si="3"/>
        <v>0.3</v>
      </c>
      <c r="AC23" s="47" t="str">
        <f t="shared" si="4"/>
        <v>Menor</v>
      </c>
      <c r="AD23" s="11">
        <f>IFERROR(IF(AND(S22="Impacto",S22="Impacto"),(AD22-(+AD22*V23)),IF(S23="Impacto",(M21-(+M21*V23)),IF(S23="Probabilidad",AD22,""))),"")</f>
        <v>0.21970000000000001</v>
      </c>
      <c r="AE23" s="27" t="str">
        <f t="shared" si="8"/>
        <v>Baja - Menor</v>
      </c>
      <c r="AF23" s="48" t="str">
        <f>+VLOOKUP(AE23,Datos!$J$4:$K$28,2,)</f>
        <v>MODERADO</v>
      </c>
      <c r="AG23" s="128"/>
      <c r="AH23" s="2"/>
      <c r="AI23" s="190"/>
      <c r="AJ23" s="193"/>
      <c r="AK23" s="195"/>
      <c r="AL23" s="90"/>
      <c r="AM23" s="206"/>
      <c r="AN23" s="214"/>
      <c r="AO23" s="201"/>
      <c r="AP23" s="204"/>
      <c r="AQ23" s="204"/>
      <c r="AR23" s="72"/>
      <c r="AS23" s="95"/>
      <c r="AT23" s="95"/>
      <c r="AU23" s="78"/>
    </row>
    <row r="24" spans="1:48">
      <c r="P24" s="2"/>
      <c r="AN24" s="89"/>
      <c r="AR24" s="72"/>
    </row>
    <row r="25" spans="1:48">
      <c r="AT25" s="78"/>
    </row>
    <row r="26" spans="1:48">
      <c r="P26" s="2"/>
    </row>
    <row r="27" spans="1:48">
      <c r="AV27" s="78"/>
    </row>
    <row r="28" spans="1:48">
      <c r="P28" s="2"/>
    </row>
    <row r="29" spans="1:48">
      <c r="AT29" s="78"/>
    </row>
    <row r="30" spans="1:48">
      <c r="P30" s="2"/>
      <c r="AT30" s="78"/>
    </row>
    <row r="31" spans="1:48">
      <c r="P31" s="2"/>
    </row>
    <row r="32" spans="1:48">
      <c r="P32" s="2"/>
    </row>
    <row r="33" spans="16:16">
      <c r="P33" s="2"/>
    </row>
  </sheetData>
  <mergeCells count="80">
    <mergeCell ref="AK17:AK19"/>
    <mergeCell ref="AS20:AS23"/>
    <mergeCell ref="AP17:AP19"/>
    <mergeCell ref="AQ17:AQ19"/>
    <mergeCell ref="AO20:AO23"/>
    <mergeCell ref="AP20:AP23"/>
    <mergeCell ref="AQ20:AQ23"/>
    <mergeCell ref="AM20:AM23"/>
    <mergeCell ref="AR20:AR22"/>
    <mergeCell ref="AM17:AM19"/>
    <mergeCell ref="AN17:AN19"/>
    <mergeCell ref="AO17:AO19"/>
    <mergeCell ref="AS17:AS19"/>
    <mergeCell ref="AN20:AN23"/>
    <mergeCell ref="AI20:AI21"/>
    <mergeCell ref="AJ20:AJ21"/>
    <mergeCell ref="AK20:AK21"/>
    <mergeCell ref="AI22:AI23"/>
    <mergeCell ref="AJ22:AJ23"/>
    <mergeCell ref="AK22:AK23"/>
    <mergeCell ref="A1:B8"/>
    <mergeCell ref="C1:AP4"/>
    <mergeCell ref="A17:A19"/>
    <mergeCell ref="A20:A23"/>
    <mergeCell ref="B20:B23"/>
    <mergeCell ref="C20:C23"/>
    <mergeCell ref="D20:D23"/>
    <mergeCell ref="B17:B19"/>
    <mergeCell ref="E20:E23"/>
    <mergeCell ref="F20:F23"/>
    <mergeCell ref="G20:G23"/>
    <mergeCell ref="H20:H23"/>
    <mergeCell ref="I20:I23"/>
    <mergeCell ref="AI14:AK15"/>
    <mergeCell ref="AI17:AI19"/>
    <mergeCell ref="AJ17:AJ19"/>
    <mergeCell ref="A14:O15"/>
    <mergeCell ref="Q14:AG14"/>
    <mergeCell ref="Z15:AG15"/>
    <mergeCell ref="T15:Y15"/>
    <mergeCell ref="M17:M19"/>
    <mergeCell ref="F17:F19"/>
    <mergeCell ref="C17:C19"/>
    <mergeCell ref="D17:D19"/>
    <mergeCell ref="G17:G19"/>
    <mergeCell ref="H17:H19"/>
    <mergeCell ref="I17:I19"/>
    <mergeCell ref="E17:E19"/>
    <mergeCell ref="O17:O19"/>
    <mergeCell ref="L17:L19"/>
    <mergeCell ref="J17:J19"/>
    <mergeCell ref="K17:K19"/>
    <mergeCell ref="A10:C10"/>
    <mergeCell ref="D10:M10"/>
    <mergeCell ref="A11:C11"/>
    <mergeCell ref="D11:M11"/>
    <mergeCell ref="A12:C12"/>
    <mergeCell ref="D12:M12"/>
    <mergeCell ref="AG20:AG23"/>
    <mergeCell ref="K20:K23"/>
    <mergeCell ref="L20:L23"/>
    <mergeCell ref="M20:M23"/>
    <mergeCell ref="N20:N23"/>
    <mergeCell ref="O20:O23"/>
    <mergeCell ref="AT20:AT23"/>
    <mergeCell ref="AT17:AT19"/>
    <mergeCell ref="AQ1:AR2"/>
    <mergeCell ref="AS1:AT2"/>
    <mergeCell ref="AQ3:AR4"/>
    <mergeCell ref="AS3:AT4"/>
    <mergeCell ref="AM14:AQ15"/>
    <mergeCell ref="AS14:AT15"/>
    <mergeCell ref="C5:AP8"/>
    <mergeCell ref="AQ5:AR6"/>
    <mergeCell ref="AS5:AT6"/>
    <mergeCell ref="AQ7:AR8"/>
    <mergeCell ref="AS7:AT8"/>
    <mergeCell ref="N17:N19"/>
    <mergeCell ref="AG17:AG19"/>
    <mergeCell ref="J20:J23"/>
  </mergeCells>
  <conditionalFormatting sqref="H17:H23">
    <cfRule type="cellIs" dxfId="28" priority="118" operator="equal">
      <formula>"Muy Alta"</formula>
    </cfRule>
    <cfRule type="cellIs" dxfId="27" priority="119" operator="equal">
      <formula>"Alta"</formula>
    </cfRule>
    <cfRule type="cellIs" dxfId="26" priority="120" operator="equal">
      <formula>"Media"</formula>
    </cfRule>
    <cfRule type="cellIs" dxfId="25" priority="121" operator="equal">
      <formula>"Muy Baja"</formula>
    </cfRule>
    <cfRule type="cellIs" dxfId="24" priority="122" operator="equal">
      <formula>"Baja"</formula>
    </cfRule>
  </conditionalFormatting>
  <conditionalFormatting sqref="L17:L20">
    <cfRule type="cellIs" dxfId="23" priority="113" operator="equal">
      <formula>"Leve"</formula>
    </cfRule>
    <cfRule type="cellIs" dxfId="22" priority="114" operator="equal">
      <formula>"Catastrófico"</formula>
    </cfRule>
    <cfRule type="cellIs" dxfId="21" priority="115" operator="equal">
      <formula>"Mayor"</formula>
    </cfRule>
    <cfRule type="cellIs" dxfId="20" priority="116" operator="equal">
      <formula>"Moderado"</formula>
    </cfRule>
    <cfRule type="cellIs" dxfId="19" priority="117" operator="equal">
      <formula>"Menor"</formula>
    </cfRule>
  </conditionalFormatting>
  <conditionalFormatting sqref="O17:O23">
    <cfRule type="cellIs" dxfId="18" priority="109" operator="equal">
      <formula>"EXTREMO"</formula>
    </cfRule>
    <cfRule type="cellIs" dxfId="17" priority="110" operator="equal">
      <formula>"ALTO"</formula>
    </cfRule>
    <cfRule type="cellIs" dxfId="16" priority="111" operator="equal">
      <formula>"BAJO"</formula>
    </cfRule>
    <cfRule type="cellIs" dxfId="15" priority="112" operator="equal">
      <formula>"MODERADO"</formula>
    </cfRule>
  </conditionalFormatting>
  <conditionalFormatting sqref="AA17:AA22">
    <cfRule type="cellIs" dxfId="14" priority="90" operator="equal">
      <formula>"B+$Z$17Muy Baja"</formula>
    </cfRule>
  </conditionalFormatting>
  <conditionalFormatting sqref="AA17:AA23">
    <cfRule type="cellIs" dxfId="13" priority="77" operator="equal">
      <formula>"Baja"</formula>
    </cfRule>
    <cfRule type="cellIs" dxfId="12" priority="78" operator="equal">
      <formula>"Media"</formula>
    </cfRule>
    <cfRule type="cellIs" dxfId="11" priority="79" operator="equal">
      <formula>"Muy Alta"</formula>
    </cfRule>
    <cfRule type="cellIs" dxfId="10" priority="80" operator="equal">
      <formula>"Alta"</formula>
    </cfRule>
  </conditionalFormatting>
  <conditionalFormatting sqref="AA23">
    <cfRule type="cellIs" dxfId="9" priority="76" operator="equal">
      <formula>"Muy Baja"</formula>
    </cfRule>
  </conditionalFormatting>
  <conditionalFormatting sqref="AC17:AC23">
    <cfRule type="cellIs" dxfId="8" priority="71" operator="equal">
      <formula>"Catastrófico"</formula>
    </cfRule>
    <cfRule type="cellIs" dxfId="7" priority="72" operator="equal">
      <formula>"Mayor"</formula>
    </cfRule>
    <cfRule type="cellIs" dxfId="6" priority="73" operator="equal">
      <formula>"Moderado"</formula>
    </cfRule>
    <cfRule type="cellIs" dxfId="5" priority="74" operator="equal">
      <formula>"Menor"</formula>
    </cfRule>
    <cfRule type="cellIs" dxfId="4" priority="75" operator="equal">
      <formula>"Leve"</formula>
    </cfRule>
  </conditionalFormatting>
  <conditionalFormatting sqref="AF17:AF23">
    <cfRule type="cellIs" dxfId="3" priority="67" operator="equal">
      <formula>"EXTREMO"</formula>
    </cfRule>
    <cfRule type="cellIs" dxfId="2" priority="68" operator="equal">
      <formula>"ALTO"</formula>
    </cfRule>
    <cfRule type="cellIs" dxfId="1" priority="69" operator="equal">
      <formula>"BAJO"</formula>
    </cfRule>
    <cfRule type="cellIs" dxfId="0" priority="70"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18:M19 M17" evalError="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B17:B23</xm:sqref>
        </x14:dataValidation>
        <x14:dataValidation type="list" allowBlank="1" showInputMessage="1" showErrorMessage="1" xr:uid="{24BF034C-8DF6-4DDD-AB0C-FB15D8D5C9DC}">
          <x14:formula1>
            <xm:f>Datos!$O$3:$O$15</xm:f>
          </x14:formula1>
          <xm:sqref>J17:J23</xm:sqref>
        </x14:dataValidation>
        <x14:dataValidation type="list" allowBlank="1" showInputMessage="1" showErrorMessage="1" xr:uid="{A1FA52A4-69DE-4657-98CA-1920C8A6A77B}">
          <x14:formula1>
            <xm:f>Datos!$P$19:$P$22</xm:f>
          </x14:formula1>
          <xm:sqref>T17 T19:T23</xm:sqref>
        </x14:dataValidation>
        <x14:dataValidation type="list" allowBlank="1" showInputMessage="1" showErrorMessage="1" xr:uid="{B5CA7F40-8C14-496F-BFA9-3397672B45BD}">
          <x14:formula1>
            <xm:f>Datos!$P$25:$P$26</xm:f>
          </x14:formula1>
          <xm:sqref>U17 U19:U23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H1" zoomScale="120" zoomScaleNormal="120" workbookViewId="0">
      <selection activeCell="O14" sqref="O14"/>
    </sheetView>
  </sheetViews>
  <sheetFormatPr defaultColWidth="11.42578125" defaultRowHeight="15"/>
  <cols>
    <col min="7" max="7" width="14.85546875" customWidth="1"/>
    <col min="10" max="10" width="33" customWidth="1"/>
    <col min="15" max="15" width="81.42578125" customWidth="1"/>
  </cols>
  <sheetData>
    <row r="3" spans="1:17">
      <c r="A3" s="30" t="s">
        <v>112</v>
      </c>
      <c r="D3" t="s">
        <v>113</v>
      </c>
      <c r="G3" t="s">
        <v>114</v>
      </c>
      <c r="J3" t="s">
        <v>115</v>
      </c>
      <c r="O3" t="s">
        <v>116</v>
      </c>
    </row>
    <row r="4" spans="1:17">
      <c r="A4" t="s">
        <v>117</v>
      </c>
      <c r="D4" t="s">
        <v>118</v>
      </c>
      <c r="E4" s="29">
        <v>0.2</v>
      </c>
      <c r="G4" t="s">
        <v>119</v>
      </c>
      <c r="H4" s="29">
        <v>0.2</v>
      </c>
      <c r="J4" t="s">
        <v>120</v>
      </c>
      <c r="K4" t="s">
        <v>121</v>
      </c>
      <c r="O4" t="s">
        <v>122</v>
      </c>
      <c r="P4" s="3" t="s">
        <v>123</v>
      </c>
      <c r="Q4" s="32">
        <v>0.2</v>
      </c>
    </row>
    <row r="5" spans="1:17">
      <c r="A5" t="s">
        <v>59</v>
      </c>
      <c r="D5" t="s">
        <v>124</v>
      </c>
      <c r="E5" s="29">
        <v>0.4</v>
      </c>
      <c r="G5" t="s">
        <v>125</v>
      </c>
      <c r="H5" s="29">
        <v>0.4</v>
      </c>
      <c r="J5" t="s">
        <v>126</v>
      </c>
      <c r="K5" t="s">
        <v>121</v>
      </c>
      <c r="O5" s="31" t="s">
        <v>127</v>
      </c>
      <c r="P5" s="3" t="s">
        <v>128</v>
      </c>
      <c r="Q5" s="32">
        <v>0.4</v>
      </c>
    </row>
    <row r="6" spans="1:17">
      <c r="A6" t="s">
        <v>129</v>
      </c>
      <c r="D6" t="s">
        <v>130</v>
      </c>
      <c r="E6" s="29">
        <v>0.6</v>
      </c>
      <c r="G6" t="s">
        <v>131</v>
      </c>
      <c r="H6" s="29">
        <v>0.6</v>
      </c>
      <c r="J6" t="s">
        <v>132</v>
      </c>
      <c r="K6" t="s">
        <v>131</v>
      </c>
      <c r="O6" t="s">
        <v>133</v>
      </c>
      <c r="P6" s="3" t="s">
        <v>134</v>
      </c>
      <c r="Q6" s="32">
        <v>0.6</v>
      </c>
    </row>
    <row r="7" spans="1:17">
      <c r="D7" t="s">
        <v>135</v>
      </c>
      <c r="E7" s="29">
        <v>0.8</v>
      </c>
      <c r="G7" t="s">
        <v>136</v>
      </c>
      <c r="H7" s="29">
        <v>0.8</v>
      </c>
      <c r="J7" t="s">
        <v>137</v>
      </c>
      <c r="K7" t="s">
        <v>138</v>
      </c>
      <c r="O7" t="s">
        <v>139</v>
      </c>
      <c r="P7" s="3" t="s">
        <v>140</v>
      </c>
      <c r="Q7" s="32">
        <v>0.8</v>
      </c>
    </row>
    <row r="8" spans="1:17">
      <c r="D8" t="s">
        <v>141</v>
      </c>
      <c r="E8" s="29">
        <v>1</v>
      </c>
      <c r="G8" t="s">
        <v>142</v>
      </c>
      <c r="H8" s="29">
        <v>1</v>
      </c>
      <c r="J8" t="s">
        <v>143</v>
      </c>
      <c r="K8" t="s">
        <v>144</v>
      </c>
      <c r="O8" t="s">
        <v>145</v>
      </c>
      <c r="P8" s="3" t="s">
        <v>146</v>
      </c>
      <c r="Q8" s="32">
        <v>1</v>
      </c>
    </row>
    <row r="9" spans="1:17">
      <c r="J9" t="s">
        <v>147</v>
      </c>
      <c r="K9" t="s">
        <v>121</v>
      </c>
    </row>
    <row r="10" spans="1:17">
      <c r="J10" t="s">
        <v>148</v>
      </c>
      <c r="K10" t="s">
        <v>131</v>
      </c>
      <c r="O10" t="s">
        <v>149</v>
      </c>
    </row>
    <row r="11" spans="1:17">
      <c r="J11" t="s">
        <v>150</v>
      </c>
      <c r="K11" t="s">
        <v>131</v>
      </c>
      <c r="O11" t="s">
        <v>151</v>
      </c>
      <c r="P11" s="3" t="s">
        <v>123</v>
      </c>
      <c r="Q11" s="32">
        <v>0.2</v>
      </c>
    </row>
    <row r="12" spans="1:17" ht="30.75" customHeight="1">
      <c r="J12" t="s">
        <v>152</v>
      </c>
      <c r="K12" t="s">
        <v>138</v>
      </c>
      <c r="O12" s="31" t="s">
        <v>153</v>
      </c>
      <c r="P12" s="3" t="s">
        <v>128</v>
      </c>
      <c r="Q12" s="32">
        <v>0.4</v>
      </c>
    </row>
    <row r="13" spans="1:17" ht="30">
      <c r="J13" t="s">
        <v>154</v>
      </c>
      <c r="K13" t="s">
        <v>144</v>
      </c>
      <c r="O13" s="31" t="s">
        <v>63</v>
      </c>
      <c r="P13" s="3" t="s">
        <v>134</v>
      </c>
      <c r="Q13" s="32">
        <v>0.6</v>
      </c>
    </row>
    <row r="14" spans="1:17" ht="30">
      <c r="J14" t="s">
        <v>155</v>
      </c>
      <c r="K14" t="s">
        <v>131</v>
      </c>
      <c r="O14" s="31" t="s">
        <v>89</v>
      </c>
      <c r="P14" s="3" t="s">
        <v>140</v>
      </c>
      <c r="Q14" s="32">
        <v>0.8</v>
      </c>
    </row>
    <row r="15" spans="1:17" ht="30">
      <c r="J15" t="s">
        <v>156</v>
      </c>
      <c r="K15" t="s">
        <v>131</v>
      </c>
      <c r="O15" s="31" t="s">
        <v>157</v>
      </c>
      <c r="P15" s="3" t="s">
        <v>146</v>
      </c>
      <c r="Q15" s="32">
        <v>1</v>
      </c>
    </row>
    <row r="16" spans="1:17">
      <c r="J16" t="s">
        <v>158</v>
      </c>
      <c r="K16" t="s">
        <v>131</v>
      </c>
    </row>
    <row r="17" spans="10:16">
      <c r="J17" t="s">
        <v>159</v>
      </c>
      <c r="K17" t="s">
        <v>138</v>
      </c>
    </row>
    <row r="18" spans="10:16">
      <c r="J18" t="s">
        <v>160</v>
      </c>
      <c r="K18" t="s">
        <v>144</v>
      </c>
    </row>
    <row r="19" spans="10:16">
      <c r="J19" t="s">
        <v>161</v>
      </c>
      <c r="K19" t="s">
        <v>131</v>
      </c>
      <c r="P19" t="s">
        <v>162</v>
      </c>
    </row>
    <row r="20" spans="10:16">
      <c r="J20" t="s">
        <v>163</v>
      </c>
      <c r="K20" t="s">
        <v>131</v>
      </c>
      <c r="P20" t="s">
        <v>65</v>
      </c>
    </row>
    <row r="21" spans="10:16">
      <c r="J21" t="s">
        <v>164</v>
      </c>
      <c r="K21" t="s">
        <v>138</v>
      </c>
      <c r="P21" t="s">
        <v>165</v>
      </c>
    </row>
    <row r="22" spans="10:16">
      <c r="J22" t="s">
        <v>166</v>
      </c>
      <c r="K22" t="s">
        <v>138</v>
      </c>
      <c r="P22" t="s">
        <v>83</v>
      </c>
    </row>
    <row r="23" spans="10:16">
      <c r="J23" t="s">
        <v>167</v>
      </c>
      <c r="K23" t="s">
        <v>144</v>
      </c>
    </row>
    <row r="24" spans="10:16">
      <c r="J24" t="s">
        <v>168</v>
      </c>
      <c r="K24" t="s">
        <v>138</v>
      </c>
      <c r="P24" t="s">
        <v>169</v>
      </c>
    </row>
    <row r="25" spans="10:16">
      <c r="J25" t="s">
        <v>170</v>
      </c>
      <c r="K25" t="s">
        <v>138</v>
      </c>
      <c r="P25" t="s">
        <v>91</v>
      </c>
    </row>
    <row r="26" spans="10:16">
      <c r="J26" t="s">
        <v>171</v>
      </c>
      <c r="K26" t="s">
        <v>138</v>
      </c>
      <c r="P26" t="s">
        <v>66</v>
      </c>
    </row>
    <row r="27" spans="10:16">
      <c r="J27" t="s">
        <v>172</v>
      </c>
      <c r="K27" t="s">
        <v>138</v>
      </c>
    </row>
    <row r="28" spans="10:16">
      <c r="J28" t="s">
        <v>173</v>
      </c>
      <c r="K28" t="s">
        <v>144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F62632-704C-4BDE-ABAC-8FD0EFDDF693}"/>
</file>

<file path=customXml/itemProps2.xml><?xml version="1.0" encoding="utf-8"?>
<ds:datastoreItem xmlns:ds="http://schemas.openxmlformats.org/officeDocument/2006/customXml" ds:itemID="{73D9B4FD-05B8-4FFD-A6D4-E35B2078E98D}"/>
</file>

<file path=customXml/itemProps3.xml><?xml version="1.0" encoding="utf-8"?>
<ds:datastoreItem xmlns:ds="http://schemas.openxmlformats.org/officeDocument/2006/customXml" ds:itemID="{A61BD5C9-6C78-4765-A831-9B1B481D0B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2025-06-14T14:31:04Z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